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3" activeTab="11"/>
  </bookViews>
  <sheets>
    <sheet name="plati ian 2018" sheetId="1" r:id="rId1"/>
    <sheet name="febr 2018" sheetId="2" r:id="rId2"/>
    <sheet name="martie 2018" sheetId="3" r:id="rId3"/>
    <sheet name="aprilie 2018" sheetId="4" r:id="rId4"/>
    <sheet name="mai2018" sheetId="5" r:id="rId5"/>
    <sheet name="iun 2018" sheetId="6" r:id="rId6"/>
    <sheet name="iulie2018" sheetId="7" r:id="rId7"/>
    <sheet name="august 2018" sheetId="8" r:id="rId8"/>
    <sheet name="septembrie 2018" sheetId="9" r:id="rId9"/>
    <sheet name="octombrie 2018" sheetId="10" r:id="rId10"/>
    <sheet name="noiembrie 2018" sheetId="11" r:id="rId11"/>
    <sheet name="decembrie 2018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<sst xmlns="http://schemas.openxmlformats.org/spreadsheetml/2006/main" count="6761" uniqueCount="758">
  <si>
    <t>Număr notă de refuz</t>
  </si>
  <si>
    <t>Dată notă de refuz</t>
  </si>
  <si>
    <t>Valoare refuz de plata</t>
  </si>
  <si>
    <t>Cod partener</t>
  </si>
  <si>
    <t>CUI partener</t>
  </si>
  <si>
    <t>Nume partener</t>
  </si>
  <si>
    <t>MS01</t>
  </si>
  <si>
    <t>4323209</t>
  </si>
  <si>
    <t>SPITALUL CLINIC JUDEȚEAN DE URGENȚĂ TÂRGU MUREȘ</t>
  </si>
  <si>
    <t>SPITALUL CLINIC JUDETEAN MURES</t>
  </si>
  <si>
    <t>MS02</t>
  </si>
  <si>
    <t>SPITALUL MUNICIPAL SIGHISOARA</t>
  </si>
  <si>
    <t>MS04</t>
  </si>
  <si>
    <t>SPITALUL ORASENESC "DR.VALER RUSSU"LUDUS</t>
  </si>
  <si>
    <t>MS05</t>
  </si>
  <si>
    <t>SPITALUL MUNICIPAL "DR.EUGEN NICOARA" REGHIN</t>
  </si>
  <si>
    <t>MS06</t>
  </si>
  <si>
    <t>SPITALUL MUNICIPAL " DR.GHEORGHE MARINESCU" TARNAVENI</t>
  </si>
  <si>
    <t>MS07</t>
  </si>
  <si>
    <t>SPITALUL ORASENESC SG. DE PADURE</t>
  </si>
  <si>
    <t>MS11</t>
  </si>
  <si>
    <t>SC CENTRUL MEDICAL TOP MED SRL</t>
  </si>
  <si>
    <t>MS16</t>
  </si>
  <si>
    <t>SC NOVA VITA HOSPITAL SA</t>
  </si>
  <si>
    <t>MS19</t>
  </si>
  <si>
    <t>SC COSAMEXT SRL</t>
  </si>
  <si>
    <t>MS20</t>
  </si>
  <si>
    <t>SPITAL SOVATA NIRAJ</t>
  </si>
  <si>
    <t>MS21</t>
  </si>
  <si>
    <t>INSTITUTUL DE URGENTA PENTRU BOLI CARDIOVASCULARE SI TRANSPLANT TG.MURES</t>
  </si>
  <si>
    <t>MS24</t>
  </si>
  <si>
    <t>SC BESTMED SERV SRL</t>
  </si>
  <si>
    <t>MS25</t>
  </si>
  <si>
    <t>SC RAL MED CENTRU MEDICAL SRL</t>
  </si>
  <si>
    <t>MS26</t>
  </si>
  <si>
    <t>MS18</t>
  </si>
  <si>
    <t>SC ACTAMEDICA SRL</t>
  </si>
  <si>
    <t>MS27</t>
  </si>
  <si>
    <t>drg</t>
  </si>
  <si>
    <t/>
  </si>
  <si>
    <t>115</t>
  </si>
  <si>
    <t>tip</t>
  </si>
  <si>
    <t>112</t>
  </si>
  <si>
    <t>113</t>
  </si>
  <si>
    <t>MS28</t>
  </si>
  <si>
    <t>Numar factura</t>
  </si>
  <si>
    <t>Data factura</t>
  </si>
  <si>
    <t>Valoare factura</t>
  </si>
  <si>
    <t>Valoare ordonanţare</t>
  </si>
  <si>
    <t>24014380</t>
  </si>
  <si>
    <t>4323403</t>
  </si>
  <si>
    <t>4323543</t>
  </si>
  <si>
    <t>1235218</t>
  </si>
  <si>
    <t>4322386</t>
  </si>
  <si>
    <t>4323314</t>
  </si>
  <si>
    <t>6781938</t>
  </si>
  <si>
    <t>153</t>
  </si>
  <si>
    <t>12205417</t>
  </si>
  <si>
    <t>23956592</t>
  </si>
  <si>
    <t>2610501</t>
  </si>
  <si>
    <t>32294990</t>
  </si>
  <si>
    <t>17979125</t>
  </si>
  <si>
    <t>16429174</t>
  </si>
  <si>
    <t>25256935</t>
  </si>
  <si>
    <t>SC ENDO-ARTROSCOPIA</t>
  </si>
  <si>
    <t>Tip</t>
  </si>
  <si>
    <t>sp zi</t>
  </si>
  <si>
    <t>28605975</t>
  </si>
  <si>
    <t>32051606</t>
  </si>
  <si>
    <t>sp de zi</t>
  </si>
  <si>
    <t>110</t>
  </si>
  <si>
    <t>111</t>
  </si>
  <si>
    <t>148</t>
  </si>
  <si>
    <t>117</t>
  </si>
  <si>
    <t>S.C. CARDIO MED S.R.L.</t>
  </si>
  <si>
    <t>116</t>
  </si>
  <si>
    <t>Valoare platita</t>
  </si>
  <si>
    <t>mediana</t>
  </si>
  <si>
    <t>186</t>
  </si>
  <si>
    <t>187</t>
  </si>
  <si>
    <t>188</t>
  </si>
  <si>
    <t>207</t>
  </si>
  <si>
    <t>202</t>
  </si>
  <si>
    <t>18-12-2017</t>
  </si>
  <si>
    <t>19-12-2017</t>
  </si>
  <si>
    <t>47525</t>
  </si>
  <si>
    <t>4114</t>
  </si>
  <si>
    <t>1102</t>
  </si>
  <si>
    <t>Borderoul facturilor ce urmeaza a fi decontate in luna ianuarie  2018  pe subcapitolul "Servicii medicale spitalicesti"   mediana trim IV  2017</t>
  </si>
  <si>
    <t>1607</t>
  </si>
  <si>
    <t>29-12-2017</t>
  </si>
  <si>
    <t>1609</t>
  </si>
  <si>
    <t>1608</t>
  </si>
  <si>
    <t>09-01-2018</t>
  </si>
  <si>
    <t>47532</t>
  </si>
  <si>
    <t>47535</t>
  </si>
  <si>
    <t>47531</t>
  </si>
  <si>
    <t>47533</t>
  </si>
  <si>
    <t>4140</t>
  </si>
  <si>
    <t>4133</t>
  </si>
  <si>
    <t>214</t>
  </si>
  <si>
    <t>215</t>
  </si>
  <si>
    <t>213</t>
  </si>
  <si>
    <t>203</t>
  </si>
  <si>
    <t>200</t>
  </si>
  <si>
    <t>201</t>
  </si>
  <si>
    <t>1119</t>
  </si>
  <si>
    <t>1118</t>
  </si>
  <si>
    <t>23</t>
  </si>
  <si>
    <t>4134</t>
  </si>
  <si>
    <t>1117</t>
  </si>
  <si>
    <t>057</t>
  </si>
  <si>
    <t>31-12-2017</t>
  </si>
  <si>
    <t>585</t>
  </si>
  <si>
    <t>584</t>
  </si>
  <si>
    <t>586</t>
  </si>
  <si>
    <t>Valoare ordonantare</t>
  </si>
  <si>
    <t>Borderoul facturilor ce urmeaza a fi decontate in luna ianuarie  2018  pe subcapitolul "Servicii medicale spitalicesti" 1-15 decembrie 2018</t>
  </si>
  <si>
    <t>cr</t>
  </si>
  <si>
    <t>pal</t>
  </si>
  <si>
    <t>4115</t>
  </si>
  <si>
    <t>1097</t>
  </si>
  <si>
    <t>Borderoul facturilor ce urmeaza a fi decontate in luna ianuarie  2018  pe subcapitolul "Servicii medicale spitalicesti" decembrie 2017</t>
  </si>
  <si>
    <t>Borderoul facturilor ce urmeaza a fi decontate in luna ianuarie  2018  pe subcapitolul "Servicii medicale spitalicesti" decembrie 2017 si regularizare trim. IV 2017</t>
  </si>
  <si>
    <t>056</t>
  </si>
  <si>
    <t>5000068</t>
  </si>
  <si>
    <t>5000069</t>
  </si>
  <si>
    <t>Borderoul facturilor ce urmeaza a fi decontate in luna februarie  2018  pe subcapitolul "Servicii medicale spitalicesti"   1-15 ianuarie 2018</t>
  </si>
  <si>
    <t>Valoare platita in 31.01.2018</t>
  </si>
  <si>
    <t>Rest de plata</t>
  </si>
  <si>
    <t>47702</t>
  </si>
  <si>
    <t>30-01-2018</t>
  </si>
  <si>
    <t xml:space="preserve"> </t>
  </si>
  <si>
    <t>Borderoul facturilor ce urmeaza a fi decontate in luna februarie  2018  pe subcapitolul "Servicii medicale spitalicesti"   ianuarie 2018</t>
  </si>
  <si>
    <t>50</t>
  </si>
  <si>
    <t>31-01-2018</t>
  </si>
  <si>
    <t>48</t>
  </si>
  <si>
    <t>08-02-2018</t>
  </si>
  <si>
    <t>cronici</t>
  </si>
  <si>
    <t>49</t>
  </si>
  <si>
    <t>47704</t>
  </si>
  <si>
    <t>47707</t>
  </si>
  <si>
    <t>47706</t>
  </si>
  <si>
    <t>47708</t>
  </si>
  <si>
    <t>4160</t>
  </si>
  <si>
    <t>4161</t>
  </si>
  <si>
    <t>1</t>
  </si>
  <si>
    <t>3</t>
  </si>
  <si>
    <t>4</t>
  </si>
  <si>
    <t>2</t>
  </si>
  <si>
    <t>648</t>
  </si>
  <si>
    <t>650</t>
  </si>
  <si>
    <t>649</t>
  </si>
  <si>
    <t>5000073</t>
  </si>
  <si>
    <t>5000072</t>
  </si>
  <si>
    <t>211</t>
  </si>
  <si>
    <t>216</t>
  </si>
  <si>
    <t>217</t>
  </si>
  <si>
    <t>224</t>
  </si>
  <si>
    <t>122</t>
  </si>
  <si>
    <t>123</t>
  </si>
  <si>
    <t>121</t>
  </si>
  <si>
    <t>818</t>
  </si>
  <si>
    <t>1018</t>
  </si>
  <si>
    <t>918</t>
  </si>
  <si>
    <t>060</t>
  </si>
  <si>
    <t>156</t>
  </si>
  <si>
    <t>24</t>
  </si>
  <si>
    <t>Borderoul facturilor ce urmeaza a fi decontate in luna februarie  2018  pe subcapitolul "Servicii medicale spitalicesti"   ianuarie 2018 si regularizare an 2017</t>
  </si>
  <si>
    <t>223</t>
  </si>
  <si>
    <t>218</t>
  </si>
  <si>
    <t>4163</t>
  </si>
  <si>
    <t>4156</t>
  </si>
  <si>
    <t>Borderoul facturilor ce urmeaza a fi decontate in luna februarie  2018  pe subcapitolul "Servicii medicale spitalicesti"   1-15 februarie 2018</t>
  </si>
  <si>
    <t xml:space="preserve">Rest de plata </t>
  </si>
  <si>
    <t xml:space="preserve">Tip </t>
  </si>
  <si>
    <t>DRG</t>
  </si>
  <si>
    <t>TOTAL</t>
  </si>
  <si>
    <t>Borderoul facturilor ce urmeaza a fi decontate in luna martie  2018  pe subcapitolul "Servicii medicale spitalicesti"   1-15 februarie 2018</t>
  </si>
  <si>
    <t>Valoare platita in 21.02.2018</t>
  </si>
  <si>
    <t>Borderoul facturilor ce urmeaza a fi decontate in luna martie  2018  pe subcapitolul "Servicii medicale spitalicesti"   februarie 2018</t>
  </si>
  <si>
    <t>160</t>
  </si>
  <si>
    <t>28-02-2018</t>
  </si>
  <si>
    <t>09-03-2018</t>
  </si>
  <si>
    <t>158</t>
  </si>
  <si>
    <t>159</t>
  </si>
  <si>
    <t>spit zi</t>
  </si>
  <si>
    <t>47717</t>
  </si>
  <si>
    <t>47719</t>
  </si>
  <si>
    <t>47718</t>
  </si>
  <si>
    <t>47720</t>
  </si>
  <si>
    <t>paleatie</t>
  </si>
  <si>
    <t>4189</t>
  </si>
  <si>
    <t>4191</t>
  </si>
  <si>
    <t>4190</t>
  </si>
  <si>
    <t>12</t>
  </si>
  <si>
    <t>11</t>
  </si>
  <si>
    <t>9</t>
  </si>
  <si>
    <t>10</t>
  </si>
  <si>
    <t>694</t>
  </si>
  <si>
    <t>695</t>
  </si>
  <si>
    <t>693</t>
  </si>
  <si>
    <t>208</t>
  </si>
  <si>
    <t>206</t>
  </si>
  <si>
    <t>18</t>
  </si>
  <si>
    <t>17</t>
  </si>
  <si>
    <t>16</t>
  </si>
  <si>
    <t>225</t>
  </si>
  <si>
    <t>226</t>
  </si>
  <si>
    <t>228</t>
  </si>
  <si>
    <t>229</t>
  </si>
  <si>
    <t>125</t>
  </si>
  <si>
    <t>124</t>
  </si>
  <si>
    <t>126</t>
  </si>
  <si>
    <t>2100</t>
  </si>
  <si>
    <t>22</t>
  </si>
  <si>
    <t>061</t>
  </si>
  <si>
    <t>25</t>
  </si>
  <si>
    <t>5000075</t>
  </si>
  <si>
    <t>5000074</t>
  </si>
  <si>
    <t>Borderoul facturilor ce urmeaza a fi decontate in luna martie  2018  pe subcapitolul "Servicii medicale spitalicesti"  1-15 martie 2018</t>
  </si>
  <si>
    <t>259</t>
  </si>
  <si>
    <t>20-03-2018</t>
  </si>
  <si>
    <t>47726</t>
  </si>
  <si>
    <t>19-03-2018</t>
  </si>
  <si>
    <t>26</t>
  </si>
  <si>
    <t>Borderoul facturilor ce urmeaza a fi decontate in luna aprilie  2018  pe subcapitolul "Servicii medicale spitalicesti"  1-15 martie 2018</t>
  </si>
  <si>
    <t xml:space="preserve">Suma platita in martie </t>
  </si>
  <si>
    <t>Suma platita in martie</t>
  </si>
  <si>
    <t>Rest</t>
  </si>
  <si>
    <t>PVC 1315/29.03.2018</t>
  </si>
  <si>
    <t>Total</t>
  </si>
  <si>
    <t>280</t>
  </si>
  <si>
    <t>30-03-2018</t>
  </si>
  <si>
    <t>11-04-2018</t>
  </si>
  <si>
    <t>279</t>
  </si>
  <si>
    <t>281</t>
  </si>
  <si>
    <t>47733</t>
  </si>
  <si>
    <t>31-03-2018</t>
  </si>
  <si>
    <t>47731</t>
  </si>
  <si>
    <t>47732</t>
  </si>
  <si>
    <t>47730</t>
  </si>
  <si>
    <t>4227</t>
  </si>
  <si>
    <t>4228</t>
  </si>
  <si>
    <t>4225</t>
  </si>
  <si>
    <t>20</t>
  </si>
  <si>
    <t>21</t>
  </si>
  <si>
    <t>735</t>
  </si>
  <si>
    <t>740</t>
  </si>
  <si>
    <t>736</t>
  </si>
  <si>
    <t>27</t>
  </si>
  <si>
    <t>5000077</t>
  </si>
  <si>
    <t>5000076</t>
  </si>
  <si>
    <t>222</t>
  </si>
  <si>
    <t>232</t>
  </si>
  <si>
    <t>234</t>
  </si>
  <si>
    <t>233</t>
  </si>
  <si>
    <t>236</t>
  </si>
  <si>
    <t>128</t>
  </si>
  <si>
    <t>129</t>
  </si>
  <si>
    <t>130</t>
  </si>
  <si>
    <t>380</t>
  </si>
  <si>
    <t>370</t>
  </si>
  <si>
    <t>36</t>
  </si>
  <si>
    <t>05-04-2018</t>
  </si>
  <si>
    <t>062</t>
  </si>
  <si>
    <t>161</t>
  </si>
  <si>
    <t>Borderoul facturilor ce urmeaza a fi decontate in luna aprilie  2018  pe subcapitolul "Servicii medicale spitalicesti"  martie 2018</t>
  </si>
  <si>
    <t xml:space="preserve">Borderoul facturilor ce urmeaza a fi decontate in luna aprilie  2017  pe subcapitolul "Servicii medicale spitalicesti"  servicii martie 2018 </t>
  </si>
  <si>
    <t>164</t>
  </si>
  <si>
    <t>Borderoul facturilor ce urmeaza a fi decontate in luna aprilie  2018  pe subcapitolul "Servicii medicale spitalicesti"  1-15 aprilie 2018</t>
  </si>
  <si>
    <t>Valoare neplatita</t>
  </si>
  <si>
    <t>401</t>
  </si>
  <si>
    <t>26-04-2018</t>
  </si>
  <si>
    <t>47738</t>
  </si>
  <si>
    <t>20-04-2018</t>
  </si>
  <si>
    <t>45</t>
  </si>
  <si>
    <t>25-04-2018</t>
  </si>
  <si>
    <t>Borderoul facturilor ce urmeaza a fi decontate in luna mai 2018  pe subcapitolul "Servicii medicale spitalicesti"  1-15 aprilie 2018</t>
  </si>
  <si>
    <t>Valoare platita in 27.04.2018</t>
  </si>
  <si>
    <t>Borderoul facturilor ce urmeaza a fi decontate in luna mai  2018  pe subcapitolul "Servicii medicale spitalicesti"  aprilie 2018</t>
  </si>
  <si>
    <t>453</t>
  </si>
  <si>
    <t>30-04-2018</t>
  </si>
  <si>
    <t>452</t>
  </si>
  <si>
    <t>10-05-2018</t>
  </si>
  <si>
    <t>454</t>
  </si>
  <si>
    <t>4261</t>
  </si>
  <si>
    <t>4263</t>
  </si>
  <si>
    <t>4262</t>
  </si>
  <si>
    <t>30</t>
  </si>
  <si>
    <t>31</t>
  </si>
  <si>
    <t>32</t>
  </si>
  <si>
    <t>33</t>
  </si>
  <si>
    <t>787</t>
  </si>
  <si>
    <t>789</t>
  </si>
  <si>
    <t>788</t>
  </si>
  <si>
    <t>27-04-2018</t>
  </si>
  <si>
    <t>219</t>
  </si>
  <si>
    <t>34</t>
  </si>
  <si>
    <t>35</t>
  </si>
  <si>
    <t>5000080</t>
  </si>
  <si>
    <t>5000081</t>
  </si>
  <si>
    <t>244</t>
  </si>
  <si>
    <t>246</t>
  </si>
  <si>
    <t>245</t>
  </si>
  <si>
    <t>247</t>
  </si>
  <si>
    <t>0244</t>
  </si>
  <si>
    <t>136</t>
  </si>
  <si>
    <t>134</t>
  </si>
  <si>
    <t>135</t>
  </si>
  <si>
    <t>065</t>
  </si>
  <si>
    <t>166</t>
  </si>
  <si>
    <t>47746</t>
  </si>
  <si>
    <t>47748</t>
  </si>
  <si>
    <t>47747</t>
  </si>
  <si>
    <t>47749</t>
  </si>
  <si>
    <t>0245</t>
  </si>
  <si>
    <t>57</t>
  </si>
  <si>
    <t>58</t>
  </si>
  <si>
    <t>59</t>
  </si>
  <si>
    <t>167</t>
  </si>
  <si>
    <t>29</t>
  </si>
  <si>
    <t>Borderoul facturilor ce urmeaza a fi decontate in luna mai  2018  pe subcapitolul "Servicii medicale spitalicesti"  regularizare trimestrul I 2018</t>
  </si>
  <si>
    <t>TIP</t>
  </si>
  <si>
    <t>404</t>
  </si>
  <si>
    <t>24-04-2018</t>
  </si>
  <si>
    <t>405</t>
  </si>
  <si>
    <t>406</t>
  </si>
  <si>
    <t>47742</t>
  </si>
  <si>
    <t>47743</t>
  </si>
  <si>
    <t>47744</t>
  </si>
  <si>
    <t>47745</t>
  </si>
  <si>
    <t>4254</t>
  </si>
  <si>
    <t>4255</t>
  </si>
  <si>
    <t>4253</t>
  </si>
  <si>
    <t>28</t>
  </si>
  <si>
    <t>793</t>
  </si>
  <si>
    <t>800</t>
  </si>
  <si>
    <t>799</t>
  </si>
  <si>
    <t>220</t>
  </si>
  <si>
    <t>221</t>
  </si>
  <si>
    <t>5000078</t>
  </si>
  <si>
    <t>5000079</t>
  </si>
  <si>
    <t>300</t>
  </si>
  <si>
    <t>240</t>
  </si>
  <si>
    <t>242</t>
  </si>
  <si>
    <t>241</t>
  </si>
  <si>
    <t>133</t>
  </si>
  <si>
    <t>132</t>
  </si>
  <si>
    <t>131</t>
  </si>
  <si>
    <t>42</t>
  </si>
  <si>
    <t>47</t>
  </si>
  <si>
    <t>063</t>
  </si>
  <si>
    <t>11-05-2018</t>
  </si>
  <si>
    <t>165</t>
  </si>
  <si>
    <t>168</t>
  </si>
  <si>
    <t>Borderoul facturilor ce urmeaza a fi decontate in luna mai  2018  pe subcapitolul "Servicii medicale spitalicesti"  mediana  trimestrul I 2018</t>
  </si>
  <si>
    <t>Borderoul facturilor ce urmeaza a fi decontate in luna mai  2018  pe subcapitolul "Servicii medicale spitalicesti"   1- 15 mai 2018</t>
  </si>
  <si>
    <t>555</t>
  </si>
  <si>
    <t>30-05-2018</t>
  </si>
  <si>
    <t>48009</t>
  </si>
  <si>
    <t>25-05-2018</t>
  </si>
  <si>
    <t>70</t>
  </si>
  <si>
    <t>Suma platita 30.05.2018</t>
  </si>
  <si>
    <t>PVC 9220</t>
  </si>
  <si>
    <t>568</t>
  </si>
  <si>
    <t>31-05-2018</t>
  </si>
  <si>
    <t>08-06-2018</t>
  </si>
  <si>
    <t>570</t>
  </si>
  <si>
    <t>569</t>
  </si>
  <si>
    <t>48013</t>
  </si>
  <si>
    <t>48015</t>
  </si>
  <si>
    <t>48014</t>
  </si>
  <si>
    <t>48016</t>
  </si>
  <si>
    <t>4286</t>
  </si>
  <si>
    <t>4288</t>
  </si>
  <si>
    <t>4287</t>
  </si>
  <si>
    <t>38</t>
  </si>
  <si>
    <t>39</t>
  </si>
  <si>
    <t>41</t>
  </si>
  <si>
    <t>40</t>
  </si>
  <si>
    <t>838</t>
  </si>
  <si>
    <t>840</t>
  </si>
  <si>
    <t>839</t>
  </si>
  <si>
    <t>231</t>
  </si>
  <si>
    <t>43</t>
  </si>
  <si>
    <t>5000083</t>
  </si>
  <si>
    <t xml:space="preserve">drg </t>
  </si>
  <si>
    <t>5000082</t>
  </si>
  <si>
    <t>spi zi</t>
  </si>
  <si>
    <t>301</t>
  </si>
  <si>
    <t>253</t>
  </si>
  <si>
    <t>255</t>
  </si>
  <si>
    <t>254</t>
  </si>
  <si>
    <t>256</t>
  </si>
  <si>
    <t>0256</t>
  </si>
  <si>
    <t>0255</t>
  </si>
  <si>
    <t>137</t>
  </si>
  <si>
    <t>138</t>
  </si>
  <si>
    <t>139</t>
  </si>
  <si>
    <t>066</t>
  </si>
  <si>
    <t>173</t>
  </si>
  <si>
    <t>171</t>
  </si>
  <si>
    <t>81</t>
  </si>
  <si>
    <t>82</t>
  </si>
  <si>
    <t>Borderoul facturilor ce urmeaza a fi decontate in luna iunie  2018  pe subcapitolul "Servicii medicale spitalicesti"  mai 2018</t>
  </si>
  <si>
    <t>Borderoul facturilor ce urmeaza a fi decontate in luna iunie 2018  pe subcapitolul "Servicii medicale spitalicesti"   1- 15 mai 2018</t>
  </si>
  <si>
    <t>Borderoul facturilor ce urmeaza a fi decontate in luna iunie  2018  pe subcapitolul "Servicii medicale spitalicesti"   1- 15 mai 2018</t>
  </si>
  <si>
    <t>83</t>
  </si>
  <si>
    <t>46</t>
  </si>
  <si>
    <t>Borderoul facturilor ce urmeaza a fi decontate in luna iunie  2018  pe subcapitolul "Servicii medicale spitalicesti"  mai 2018 si regularizare trimestrul I 2018</t>
  </si>
  <si>
    <t>suma paltita 30.05.2018</t>
  </si>
  <si>
    <t>rest de plata</t>
  </si>
  <si>
    <t>Borderoul facturilor ce urmeaza a fi decontate in luna iunie  2018  pe subcapitolul "Servicii medicale spitalicesti"  mediana  trimestrul I 2018</t>
  </si>
  <si>
    <t>Borderoul facturilor ce urmeaza a fi decontate in luna iunie  2018  pe subcapitolul "Servicii medicale spitalicesti"   1- 15 iunie 2018</t>
  </si>
  <si>
    <t>691</t>
  </si>
  <si>
    <t>26-06-2018</t>
  </si>
  <si>
    <t>48025</t>
  </si>
  <si>
    <t>88</t>
  </si>
  <si>
    <t>21-06-2018</t>
  </si>
  <si>
    <t>Borderoul facturilor ce urmeaza a fi decontate in luna iulie  2018  pe subcapitolul "Servicii medicale spitalicesti"   1- 15 iunie 2018</t>
  </si>
  <si>
    <t>Valoare platita 26.06.2018</t>
  </si>
  <si>
    <t>Borderoul facturilor ce urmeaza a fi decontate in luna iulie  2018  pe subcapitolul "Servicii medicale spitalicesti"    iunie 2018</t>
  </si>
  <si>
    <t>773</t>
  </si>
  <si>
    <t>29-06-2018</t>
  </si>
  <si>
    <t>09-07-2018</t>
  </si>
  <si>
    <t>772</t>
  </si>
  <si>
    <t>774</t>
  </si>
  <si>
    <t>48028</t>
  </si>
  <si>
    <t>30-06-2018</t>
  </si>
  <si>
    <t>48029</t>
  </si>
  <si>
    <t>48030</t>
  </si>
  <si>
    <t>48031</t>
  </si>
  <si>
    <t>4305</t>
  </si>
  <si>
    <t>4307</t>
  </si>
  <si>
    <t>4306</t>
  </si>
  <si>
    <t>51</t>
  </si>
  <si>
    <t>852</t>
  </si>
  <si>
    <t>854</t>
  </si>
  <si>
    <t>853</t>
  </si>
  <si>
    <t>237</t>
  </si>
  <si>
    <t>239</t>
  </si>
  <si>
    <t>238</t>
  </si>
  <si>
    <t>305</t>
  </si>
  <si>
    <t>261</t>
  </si>
  <si>
    <t>262</t>
  </si>
  <si>
    <t>263</t>
  </si>
  <si>
    <t>264</t>
  </si>
  <si>
    <t>141</t>
  </si>
  <si>
    <t>140</t>
  </si>
  <si>
    <t>142</t>
  </si>
  <si>
    <t>104</t>
  </si>
  <si>
    <t>10-07-2018</t>
  </si>
  <si>
    <t>106</t>
  </si>
  <si>
    <t>105</t>
  </si>
  <si>
    <t>067</t>
  </si>
  <si>
    <t>177</t>
  </si>
  <si>
    <t>5000084</t>
  </si>
  <si>
    <t>5000085</t>
  </si>
  <si>
    <t>268</t>
  </si>
  <si>
    <t>266</t>
  </si>
  <si>
    <t>178</t>
  </si>
  <si>
    <t>Borderoul facturilor ce urmeaza a fi decontate in luna iulie  2018  pe subcapitolul "Servicii medicale spitalicesti"   1- 15 iulie 2018</t>
  </si>
  <si>
    <t>801</t>
  </si>
  <si>
    <t>18-07-2018</t>
  </si>
  <si>
    <t>48036</t>
  </si>
  <si>
    <t>1060</t>
  </si>
  <si>
    <t>Borderoul facturilor ce urmeaza a fi decontate in luna iulie  2018  pe subcapitolul "Servicii medicale spitalicesti"  decembrie 2017 si regularizare trim IV  2017</t>
  </si>
  <si>
    <t>S.C. ADRIA MED SRL</t>
  </si>
  <si>
    <t>16877780</t>
  </si>
  <si>
    <t>MS15</t>
  </si>
  <si>
    <t>713</t>
  </si>
  <si>
    <t>711</t>
  </si>
  <si>
    <t>712</t>
  </si>
  <si>
    <t>Borderoul facturilor ce urmeaza a fi decontate in luna iulie  2018  pe subcapitolul "Servicii medicale spitalicesti"  1-15 iulie 2018</t>
  </si>
  <si>
    <t>Borderoul facturilor ce urmeaza a fi decontate in luna august  2018  pe subcapitolul "Servicii medicale spitalicesti"  1-15 iulie 2018</t>
  </si>
  <si>
    <t>Suma platita</t>
  </si>
  <si>
    <t>Borderoul facturilor ce urmeaza a fi decontate in luna august  2018  pe subcapitolul "Servicii medicale spitalicesti"  iulie 2018 si regularizare trim II 2018</t>
  </si>
  <si>
    <t>814</t>
  </si>
  <si>
    <t>23-07-2018</t>
  </si>
  <si>
    <t>816</t>
  </si>
  <si>
    <t>815</t>
  </si>
  <si>
    <t>824</t>
  </si>
  <si>
    <t>31-07-2018</t>
  </si>
  <si>
    <t>08-08-2018</t>
  </si>
  <si>
    <t>822</t>
  </si>
  <si>
    <t>823</t>
  </si>
  <si>
    <t>48039</t>
  </si>
  <si>
    <t>48038</t>
  </si>
  <si>
    <t>48037</t>
  </si>
  <si>
    <t>48042</t>
  </si>
  <si>
    <t>48044</t>
  </si>
  <si>
    <t>48045</t>
  </si>
  <si>
    <t>4322</t>
  </si>
  <si>
    <t>26-07-2018</t>
  </si>
  <si>
    <t>4323</t>
  </si>
  <si>
    <t>4333</t>
  </si>
  <si>
    <t>4332</t>
  </si>
  <si>
    <t>56</t>
  </si>
  <si>
    <t>25-07-2018</t>
  </si>
  <si>
    <t>61</t>
  </si>
  <si>
    <t>60</t>
  </si>
  <si>
    <t>63</t>
  </si>
  <si>
    <t>62</t>
  </si>
  <si>
    <t>932</t>
  </si>
  <si>
    <t>930</t>
  </si>
  <si>
    <t>931</t>
  </si>
  <si>
    <t>948</t>
  </si>
  <si>
    <t>950</t>
  </si>
  <si>
    <t>949</t>
  </si>
  <si>
    <t>248</t>
  </si>
  <si>
    <t>250</t>
  </si>
  <si>
    <t>249</t>
  </si>
  <si>
    <t>55</t>
  </si>
  <si>
    <t>64</t>
  </si>
  <si>
    <t>5000086</t>
  </si>
  <si>
    <t>5000087</t>
  </si>
  <si>
    <t>5000089</t>
  </si>
  <si>
    <t>5000088</t>
  </si>
  <si>
    <t>310</t>
  </si>
  <si>
    <t>311</t>
  </si>
  <si>
    <t>269</t>
  </si>
  <si>
    <t>270</t>
  </si>
  <si>
    <t>274</t>
  </si>
  <si>
    <t>276</t>
  </si>
  <si>
    <t>275</t>
  </si>
  <si>
    <t>143</t>
  </si>
  <si>
    <t>144</t>
  </si>
  <si>
    <t>145</t>
  </si>
  <si>
    <t>151</t>
  </si>
  <si>
    <t>149</t>
  </si>
  <si>
    <t>150</t>
  </si>
  <si>
    <t>068</t>
  </si>
  <si>
    <t>069</t>
  </si>
  <si>
    <t>48043</t>
  </si>
  <si>
    <t>48040</t>
  </si>
  <si>
    <t>277</t>
  </si>
  <si>
    <t>271</t>
  </si>
  <si>
    <t>179</t>
  </si>
  <si>
    <t>185</t>
  </si>
  <si>
    <t xml:space="preserve">Borderoul facturilor ce urmeaza a fi decontate in luna august  2018  pe subcapitolul "Servicii medicale spitalicesti"  iulie 2018 </t>
  </si>
  <si>
    <t>Borderoul facturilor ce urmeaza a fi decontate in luna august  2018  pe subcapitolul "Servicii medicale spitalicesti"  mediana  trimestrul II 2018</t>
  </si>
  <si>
    <t>21.08.2018</t>
  </si>
  <si>
    <t>Borderoul facturilor ce urmeaza a fi decontate in luna august  2018  pe subcapitolul "Servicii medicale spitalicesti"   1- 15 august 2018</t>
  </si>
  <si>
    <t>22.08.2018</t>
  </si>
  <si>
    <t>20.08.2018</t>
  </si>
  <si>
    <t>Borderoul facturilor ce urmeaza a fi decontate in luna septembrie  2018  pe subcapitolul "Servicii medicale spitalicesti"   1- 15 august 2018</t>
  </si>
  <si>
    <t>Valoare platita 22.08.2018</t>
  </si>
  <si>
    <t>947</t>
  </si>
  <si>
    <t>22-08-2018</t>
  </si>
  <si>
    <t>48202</t>
  </si>
  <si>
    <t>20-08-2018</t>
  </si>
  <si>
    <t>Borderoul facturilor ce urmeaza a fi decontate in luna septembrie  2018  pe subcapitolul "Servicii medicale spitalicesti"    august 2018</t>
  </si>
  <si>
    <t>959</t>
  </si>
  <si>
    <t>31-08-2018</t>
  </si>
  <si>
    <t>960</t>
  </si>
  <si>
    <t>961</t>
  </si>
  <si>
    <t>48205</t>
  </si>
  <si>
    <t>48207</t>
  </si>
  <si>
    <t>48206</t>
  </si>
  <si>
    <t>48208</t>
  </si>
  <si>
    <t>4344</t>
  </si>
  <si>
    <t>07-09-2018</t>
  </si>
  <si>
    <t>4345</t>
  </si>
  <si>
    <t>4343</t>
  </si>
  <si>
    <t>71</t>
  </si>
  <si>
    <t>74</t>
  </si>
  <si>
    <t>72</t>
  </si>
  <si>
    <t>73</t>
  </si>
  <si>
    <t>964</t>
  </si>
  <si>
    <t>965</t>
  </si>
  <si>
    <t>966</t>
  </si>
  <si>
    <t>258</t>
  </si>
  <si>
    <t>257</t>
  </si>
  <si>
    <t>69</t>
  </si>
  <si>
    <t>5000090</t>
  </si>
  <si>
    <t>5000091</t>
  </si>
  <si>
    <t>315</t>
  </si>
  <si>
    <t>283</t>
  </si>
  <si>
    <t>285</t>
  </si>
  <si>
    <t>284</t>
  </si>
  <si>
    <t>286</t>
  </si>
  <si>
    <t>152</t>
  </si>
  <si>
    <t>154</t>
  </si>
  <si>
    <t>070</t>
  </si>
  <si>
    <t>183</t>
  </si>
  <si>
    <t>198</t>
  </si>
  <si>
    <t>Borderoul facturilor ce urmeaza a fi decontate in luna septembrie  2018  pe subcapitolul "Servicii medicale spitalicesti"   1- 15 septembrie 2018</t>
  </si>
  <si>
    <t>1161</t>
  </si>
  <si>
    <t>19-09-2018</t>
  </si>
  <si>
    <t>48213</t>
  </si>
  <si>
    <t>18-09-2018</t>
  </si>
  <si>
    <t>4355</t>
  </si>
  <si>
    <t>20-09-2018</t>
  </si>
  <si>
    <t>Plata 26.09.2018</t>
  </si>
  <si>
    <t>Rest de Plata</t>
  </si>
  <si>
    <t>Serviciu Decontare Servicii Medicale</t>
  </si>
  <si>
    <t>Aprobat</t>
  </si>
  <si>
    <t>Preşedinte - Director General</t>
  </si>
  <si>
    <t>Ec. Rodica Biro</t>
  </si>
  <si>
    <t>Borderoul facturilor ce urmeaza a fi decontate in luna octombrie  2018  pe subcapitolul "Servicii medicale spitalicesti"   1- 15 septembrie 2018</t>
  </si>
  <si>
    <t>Plata 27.09.2018</t>
  </si>
  <si>
    <t>Borderoul facturilor ce urmeaza a fi decontate in luna octombrie  2018  pe subcapitolul "Servicii medicale spitalicesti"    septembrie 2018</t>
  </si>
  <si>
    <t>1169</t>
  </si>
  <si>
    <t>28-09-2018</t>
  </si>
  <si>
    <t>1167</t>
  </si>
  <si>
    <t>1168</t>
  </si>
  <si>
    <t>482151</t>
  </si>
  <si>
    <t>30-09-2018</t>
  </si>
  <si>
    <t>482171</t>
  </si>
  <si>
    <t>482161</t>
  </si>
  <si>
    <t>482181</t>
  </si>
  <si>
    <t>4363</t>
  </si>
  <si>
    <t>10-10-2018</t>
  </si>
  <si>
    <t>4364</t>
  </si>
  <si>
    <t>84</t>
  </si>
  <si>
    <t>1035</t>
  </si>
  <si>
    <t>1037</t>
  </si>
  <si>
    <t>1036</t>
  </si>
  <si>
    <t>76</t>
  </si>
  <si>
    <t>75</t>
  </si>
  <si>
    <t>77</t>
  </si>
  <si>
    <t>5000093</t>
  </si>
  <si>
    <t>5000092</t>
  </si>
  <si>
    <t>319</t>
  </si>
  <si>
    <t>292</t>
  </si>
  <si>
    <t>294</t>
  </si>
  <si>
    <t>293</t>
  </si>
  <si>
    <t>295</t>
  </si>
  <si>
    <t>291</t>
  </si>
  <si>
    <t>162</t>
  </si>
  <si>
    <t>163</t>
  </si>
  <si>
    <t>SSN</t>
  </si>
  <si>
    <t>071</t>
  </si>
  <si>
    <t>29-09-2018</t>
  </si>
  <si>
    <t>Borderoul facturilor ce urmeaza a fi decontate in luna octombrie  2018  pe subcapitolul "Servicii medicale spitalicesti"   1- 15 octombrie 2018</t>
  </si>
  <si>
    <t>48223</t>
  </si>
  <si>
    <t>22-10-2018</t>
  </si>
  <si>
    <t>Borderoul facturilor ce urmeaza a fi decontate in luna octombrie  2018  pe subcapitolul "Servicii medicale spitalicesti"   regularizare trimestrul III  2018</t>
  </si>
  <si>
    <t>1209</t>
  </si>
  <si>
    <t>24-10-2018</t>
  </si>
  <si>
    <t>1208</t>
  </si>
  <si>
    <t>4381</t>
  </si>
  <si>
    <t>4382</t>
  </si>
  <si>
    <t>4383</t>
  </si>
  <si>
    <t>90</t>
  </si>
  <si>
    <t>89</t>
  </si>
  <si>
    <t>25-10-2018</t>
  </si>
  <si>
    <t>324</t>
  </si>
  <si>
    <t>299</t>
  </si>
  <si>
    <t>26-10-2018</t>
  </si>
  <si>
    <t>170</t>
  </si>
  <si>
    <t>190</t>
  </si>
  <si>
    <t>12100</t>
  </si>
  <si>
    <t>48225</t>
  </si>
  <si>
    <t>48227</t>
  </si>
  <si>
    <t>48226</t>
  </si>
  <si>
    <t>48228</t>
  </si>
  <si>
    <t>1046</t>
  </si>
  <si>
    <t>1048</t>
  </si>
  <si>
    <t>5000096</t>
  </si>
  <si>
    <t>5000097</t>
  </si>
  <si>
    <t>297</t>
  </si>
  <si>
    <t>1690</t>
  </si>
  <si>
    <t>209</t>
  </si>
  <si>
    <t>Borderoul facturilor ce urmeaza a fi decontate in luna octombrie  2018  pe subcapitolul "Servicii medicale spitalicesti"   1- 15   octombrie  2018</t>
  </si>
  <si>
    <t>valoare ordonantare</t>
  </si>
  <si>
    <t>1212</t>
  </si>
  <si>
    <t>30-10-2018</t>
  </si>
  <si>
    <t>175</t>
  </si>
  <si>
    <t>31-10-2018</t>
  </si>
  <si>
    <t>Borderoul facturilor ce urmeaza a fi decontate in luna noiembrie  2018  pe subcapitolul "Servicii medicale spitalicesti"   1- 15   octombrie  2018</t>
  </si>
  <si>
    <t>Valoare platita 31.102018</t>
  </si>
  <si>
    <t>PVC</t>
  </si>
  <si>
    <t>Borderoul facturilor ce urmeaza a fi decontate in luna noiembrie  2018  pe subcapitolul "Servicii medicale spitalicesti"    octombrie  2018</t>
  </si>
  <si>
    <t>1242</t>
  </si>
  <si>
    <t>09-11-2018</t>
  </si>
  <si>
    <t>1240</t>
  </si>
  <si>
    <t>1241</t>
  </si>
  <si>
    <t>48230</t>
  </si>
  <si>
    <t>48232</t>
  </si>
  <si>
    <t>48231</t>
  </si>
  <si>
    <t>48233</t>
  </si>
  <si>
    <t>4393</t>
  </si>
  <si>
    <t>4391</t>
  </si>
  <si>
    <t>4392</t>
  </si>
  <si>
    <t>91</t>
  </si>
  <si>
    <t>92</t>
  </si>
  <si>
    <t>93</t>
  </si>
  <si>
    <t>94</t>
  </si>
  <si>
    <t>1082</t>
  </si>
  <si>
    <t>1083</t>
  </si>
  <si>
    <t>273</t>
  </si>
  <si>
    <t>272</t>
  </si>
  <si>
    <t>87</t>
  </si>
  <si>
    <t>86</t>
  </si>
  <si>
    <t>85</t>
  </si>
  <si>
    <t>325</t>
  </si>
  <si>
    <t>303</t>
  </si>
  <si>
    <t>304</t>
  </si>
  <si>
    <t>306</t>
  </si>
  <si>
    <t>302</t>
  </si>
  <si>
    <t>073</t>
  </si>
  <si>
    <t>194</t>
  </si>
  <si>
    <t>210</t>
  </si>
  <si>
    <t>Borderoul facturilor ce urmeaza a fi decontate in luna noiembrie  2018  pe subcapitolul "Servicii medicale spitalicesti"    octombrie  2018 si regularizare trim III 2018</t>
  </si>
  <si>
    <t>1084</t>
  </si>
  <si>
    <t xml:space="preserve">Borderoul facturilor ce urmeaza a fi decontate in luna noiembrie  2018  pe subcapitolul "Servicii medicale spitalicesti"    octombrie  2018 </t>
  </si>
  <si>
    <t>5000098</t>
  </si>
  <si>
    <t>5000099</t>
  </si>
  <si>
    <t xml:space="preserve">Borderoul facturilor ce urmeaza a fi decontate in luna noiembrie  2018  pe subcapitolul "Servicii medicale spitalicesti"   1-15 noiembrie  2018 </t>
  </si>
  <si>
    <t>1321</t>
  </si>
  <si>
    <t>22-11-2018</t>
  </si>
  <si>
    <t>48240</t>
  </si>
  <si>
    <t>19-11-2018</t>
  </si>
  <si>
    <t>Borderoul facturilor ce urmeaza a fi decontate in luna decembrie 2018  pe subcapitolul "Servicii medicale spitalicesti"  mediana  trimestrul III 2018</t>
  </si>
  <si>
    <t>Borderoul facturilor ce urmeaza a fi decontate in luna decembrie 2018  pe subcapitolul "Servicii medicale spitalicesti"  servicii 1-15 nov 2018</t>
  </si>
  <si>
    <t>Valoare platita in 23.11.2018</t>
  </si>
  <si>
    <t>Borderoul facturilor ce urmeaza a fi decontate in luna decembrie 2018  pe subcapitolul "Servicii medicale spitalicesti"  servicii nov 2018</t>
  </si>
  <si>
    <t>1344</t>
  </si>
  <si>
    <t>29-11-2018</t>
  </si>
  <si>
    <t>11-12-2018</t>
  </si>
  <si>
    <t>1345</t>
  </si>
  <si>
    <t>10-12-2018</t>
  </si>
  <si>
    <t>1343</t>
  </si>
  <si>
    <t>48248</t>
  </si>
  <si>
    <t>30-11-2018</t>
  </si>
  <si>
    <t>48250</t>
  </si>
  <si>
    <t>48249</t>
  </si>
  <si>
    <t>48551</t>
  </si>
  <si>
    <t>4409</t>
  </si>
  <si>
    <t>4411</t>
  </si>
  <si>
    <t>4410</t>
  </si>
  <si>
    <t>100</t>
  </si>
  <si>
    <t>102</t>
  </si>
  <si>
    <t>101</t>
  </si>
  <si>
    <t>103</t>
  </si>
  <si>
    <t>1096</t>
  </si>
  <si>
    <t>1098</t>
  </si>
  <si>
    <t>278</t>
  </si>
  <si>
    <t>329</t>
  </si>
  <si>
    <t>312</t>
  </si>
  <si>
    <t>314</t>
  </si>
  <si>
    <t>313</t>
  </si>
  <si>
    <t>316</t>
  </si>
  <si>
    <t>169</t>
  </si>
  <si>
    <t>212</t>
  </si>
  <si>
    <t>196</t>
  </si>
  <si>
    <t>074</t>
  </si>
  <si>
    <t>282</t>
  </si>
  <si>
    <t>500101</t>
  </si>
  <si>
    <t>5000100</t>
  </si>
  <si>
    <t>Borderoul facturilor ce urmeaza a fi decontate in luna decembrie 2018  pe subcapitolul "Servicii medicale spitalicesti"  servicii 1-15 decembrie 2018</t>
  </si>
  <si>
    <t>1454</t>
  </si>
  <si>
    <t>18-12-2018</t>
  </si>
  <si>
    <t>48552</t>
  </si>
  <si>
    <t>4417</t>
  </si>
  <si>
    <t>19-12-2018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</si>
</sst>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79" fontId="3" fillId="0" borderId="0" xfId="42" applyFont="1" applyFill="1" applyAlignment="1">
      <alignment vertical="center" wrapText="1"/>
    </xf>
    <xf numFmtId="179" fontId="4" fillId="0" borderId="0" xfId="42" applyFont="1" applyFill="1" applyAlignment="1">
      <alignment vertical="center" wrapText="1"/>
    </xf>
    <xf numFmtId="179" fontId="2" fillId="0" borderId="0" xfId="42" applyFont="1" applyFill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25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4" fontId="0" fillId="0" borderId="27" xfId="0" applyNumberFormat="1" applyBorder="1" applyAlignment="1">
      <alignment horizontal="right"/>
    </xf>
    <xf numFmtId="0" fontId="0" fillId="0" borderId="30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14" fontId="6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1" xfId="0" applyNumberFormat="1" applyBorder="1" applyAlignment="1">
      <alignment/>
    </xf>
    <xf numFmtId="14" fontId="6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0" fillId="0" borderId="32" xfId="0" applyNumberFormat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/>
    </xf>
    <xf numFmtId="0" fontId="0" fillId="35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179" fontId="2" fillId="0" borderId="0" xfId="42" applyFont="1" applyFill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5" xfId="0" applyFont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32" xfId="0" applyFont="1" applyBorder="1" applyAlignment="1">
      <alignment horizontal="left"/>
    </xf>
    <xf numFmtId="4" fontId="0" fillId="0" borderId="46" xfId="0" applyNumberFormat="1" applyBorder="1" applyAlignment="1">
      <alignment horizontal="right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right"/>
    </xf>
    <xf numFmtId="0" fontId="2" fillId="34" borderId="37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179" fontId="2" fillId="0" borderId="0" xfId="42" applyFont="1" applyFill="1" applyAlignment="1">
      <alignment horizontal="center" wrapText="1"/>
    </xf>
    <xf numFmtId="0" fontId="0" fillId="0" borderId="0" xfId="0" applyFont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2" fillId="0" borderId="19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2" applyFont="1" applyFill="1" applyAlignment="1">
      <alignment horizontal="center"/>
    </xf>
    <xf numFmtId="179" fontId="2" fillId="0" borderId="0" xfId="42" applyFont="1" applyFill="1" applyAlignment="1">
      <alignment horizontal="center"/>
    </xf>
    <xf numFmtId="179" fontId="0" fillId="0" borderId="0" xfId="42" applyFont="1" applyFill="1" applyAlignment="1">
      <alignment horizontal="center"/>
    </xf>
    <xf numFmtId="4" fontId="0" fillId="0" borderId="0" xfId="0" applyNumberFormat="1" applyAlignment="1">
      <alignment horizontal="center"/>
    </xf>
    <xf numFmtId="179" fontId="0" fillId="0" borderId="0" xfId="42" applyFont="1" applyFill="1" applyAlignment="1">
      <alignment/>
    </xf>
    <xf numFmtId="179" fontId="0" fillId="0" borderId="0" xfId="42" applyFont="1" applyFill="1" applyAlignment="1">
      <alignment/>
    </xf>
    <xf numFmtId="0" fontId="0" fillId="0" borderId="0" xfId="0" applyFont="1" applyAlignment="1">
      <alignment/>
    </xf>
    <xf numFmtId="14" fontId="0" fillId="0" borderId="0" xfId="42" applyNumberFormat="1" applyFont="1" applyFill="1" applyAlignment="1">
      <alignment horizontal="left"/>
    </xf>
    <xf numFmtId="179" fontId="8" fillId="0" borderId="0" xfId="42" applyFont="1" applyFill="1" applyAlignment="1">
      <alignment/>
    </xf>
    <xf numFmtId="179" fontId="2" fillId="0" borderId="0" xfId="42" applyFont="1" applyFill="1" applyAlignment="1">
      <alignment/>
    </xf>
    <xf numFmtId="0" fontId="6" fillId="0" borderId="47" xfId="0" applyFont="1" applyBorder="1" applyAlignment="1">
      <alignment/>
    </xf>
    <xf numFmtId="4" fontId="0" fillId="0" borderId="47" xfId="0" applyNumberFormat="1" applyBorder="1" applyAlignment="1">
      <alignment horizontal="right"/>
    </xf>
    <xf numFmtId="0" fontId="0" fillId="0" borderId="47" xfId="0" applyBorder="1" applyAlignment="1">
      <alignment/>
    </xf>
    <xf numFmtId="0" fontId="0" fillId="0" borderId="36" xfId="0" applyFont="1" applyBorder="1" applyAlignment="1">
      <alignment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33" borderId="5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0" fillId="0" borderId="19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 wrapText="1"/>
    </xf>
    <xf numFmtId="4" fontId="6" fillId="0" borderId="32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4" fontId="0" fillId="34" borderId="57" xfId="0" applyNumberFormat="1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/>
    </xf>
    <xf numFmtId="4" fontId="2" fillId="0" borderId="51" xfId="0" applyNumberFormat="1" applyFont="1" applyBorder="1" applyAlignment="1">
      <alignment/>
    </xf>
    <xf numFmtId="0" fontId="6" fillId="0" borderId="61" xfId="0" applyFont="1" applyBorder="1" applyAlignment="1">
      <alignment/>
    </xf>
    <xf numFmtId="0" fontId="0" fillId="0" borderId="61" xfId="0" applyBorder="1" applyAlignment="1">
      <alignment/>
    </xf>
    <xf numFmtId="4" fontId="0" fillId="0" borderId="61" xfId="0" applyNumberFormat="1" applyBorder="1" applyAlignment="1">
      <alignment horizontal="right"/>
    </xf>
    <xf numFmtId="0" fontId="0" fillId="0" borderId="59" xfId="0" applyBorder="1" applyAlignment="1">
      <alignment/>
    </xf>
    <xf numFmtId="0" fontId="6" fillId="0" borderId="52" xfId="0" applyFont="1" applyBorder="1" applyAlignment="1">
      <alignment/>
    </xf>
    <xf numFmtId="0" fontId="0" fillId="0" borderId="52" xfId="0" applyBorder="1" applyAlignment="1">
      <alignment/>
    </xf>
    <xf numFmtId="4" fontId="2" fillId="0" borderId="52" xfId="0" applyNumberFormat="1" applyFont="1" applyBorder="1" applyAlignment="1">
      <alignment horizontal="right"/>
    </xf>
    <xf numFmtId="0" fontId="6" fillId="0" borderId="62" xfId="0" applyFont="1" applyBorder="1" applyAlignment="1">
      <alignment/>
    </xf>
    <xf numFmtId="14" fontId="6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0" fontId="7" fillId="33" borderId="50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0" fillId="0" borderId="57" xfId="0" applyNumberFormat="1" applyBorder="1" applyAlignment="1">
      <alignment horizontal="right"/>
    </xf>
    <xf numFmtId="4" fontId="2" fillId="0" borderId="57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6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" fontId="0" fillId="0" borderId="60" xfId="0" applyNumberFormat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0" fontId="5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" fillId="33" borderId="64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2" xfId="0" applyBorder="1" applyAlignment="1">
      <alignment/>
    </xf>
    <xf numFmtId="4" fontId="0" fillId="34" borderId="52" xfId="0" applyNumberFormat="1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right"/>
    </xf>
    <xf numFmtId="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68" xfId="0" applyNumberForma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/>
    </xf>
    <xf numFmtId="0" fontId="2" fillId="0" borderId="68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179" fontId="2" fillId="0" borderId="0" xfId="42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3" borderId="5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6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70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2" fillId="0" borderId="37" xfId="0" applyFont="1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" fontId="0" fillId="0" borderId="73" xfId="0" applyNumberFormat="1" applyBorder="1" applyAlignment="1">
      <alignment horizontal="right"/>
    </xf>
    <xf numFmtId="0" fontId="0" fillId="0" borderId="74" xfId="0" applyBorder="1" applyAlignment="1">
      <alignment/>
    </xf>
    <xf numFmtId="0" fontId="0" fillId="0" borderId="24" xfId="0" applyBorder="1" applyAlignment="1">
      <alignment/>
    </xf>
    <xf numFmtId="4" fontId="0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14" fontId="6" fillId="0" borderId="27" xfId="0" applyNumberFormat="1" applyFont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6" fillId="0" borderId="68" xfId="0" applyFont="1" applyBorder="1" applyAlignment="1">
      <alignment/>
    </xf>
    <xf numFmtId="4" fontId="0" fillId="0" borderId="75" xfId="0" applyNumberFormat="1" applyBorder="1" applyAlignment="1">
      <alignment horizontal="right"/>
    </xf>
    <xf numFmtId="4" fontId="0" fillId="0" borderId="76" xfId="0" applyNumberFormat="1" applyBorder="1" applyAlignment="1">
      <alignment horizontal="right"/>
    </xf>
    <xf numFmtId="0" fontId="6" fillId="0" borderId="77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8" xfId="0" applyFont="1" applyBorder="1" applyAlignment="1">
      <alignment/>
    </xf>
    <xf numFmtId="4" fontId="7" fillId="33" borderId="19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33" borderId="48" xfId="0" applyNumberFormat="1" applyFont="1" applyFill="1" applyBorder="1" applyAlignment="1">
      <alignment horizontal="center" vertical="center" wrapText="1"/>
    </xf>
    <xf numFmtId="4" fontId="7" fillId="33" borderId="49" xfId="0" applyNumberFormat="1" applyFont="1" applyFill="1" applyBorder="1" applyAlignment="1">
      <alignment horizontal="center" vertical="center" wrapText="1"/>
    </xf>
    <xf numFmtId="4" fontId="7" fillId="33" borderId="50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4" fontId="0" fillId="0" borderId="49" xfId="0" applyNumberFormat="1" applyBorder="1" applyAlignment="1">
      <alignment horizontal="right"/>
    </xf>
    <xf numFmtId="4" fontId="0" fillId="0" borderId="49" xfId="0" applyNumberFormat="1" applyBorder="1" applyAlignment="1">
      <alignment/>
    </xf>
    <xf numFmtId="0" fontId="0" fillId="0" borderId="50" xfId="0" applyFont="1" applyBorder="1" applyAlignment="1">
      <alignment/>
    </xf>
    <xf numFmtId="14" fontId="0" fillId="0" borderId="2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plati%202018\borderou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spital\plati%202018\borderou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18(1)"/>
      <sheetName val="11.01.2018(2)"/>
      <sheetName val="11.01.2018(3)"/>
      <sheetName val="11.01.2018(4)"/>
      <sheetName val="11.01.2018(5)"/>
      <sheetName val="11.01.2017(6)"/>
      <sheetName val="11.01.2017(7)"/>
      <sheetName val="11.01.2018(8)"/>
      <sheetName val="11.01.2018(9)"/>
      <sheetName val="29.01.2018(10)"/>
      <sheetName val="31.01.2018(11)"/>
      <sheetName val="12.02.2018(12)"/>
      <sheetName val="12.02.2018(13)"/>
      <sheetName val="12.02.2018(14)"/>
      <sheetName val="12.02.2018(15)"/>
      <sheetName val="12.02.2018(16)"/>
      <sheetName val="21.02.2018 (17)"/>
      <sheetName val="12.03.2018(18)"/>
      <sheetName val="12.03.2018(19)"/>
      <sheetName val="12.03.2018(20)"/>
      <sheetName val="27.03.2018(21)"/>
      <sheetName val="11.04.2018(22)"/>
      <sheetName val="11.04.2018(23)"/>
      <sheetName val="11.04.2018(24)"/>
      <sheetName val="16.04.2018(25)"/>
      <sheetName val="17.04.2018(26)"/>
      <sheetName val="27.04.2018(27)"/>
      <sheetName val="14.05.2018(28)"/>
      <sheetName val="14.05.2018 (29)"/>
      <sheetName val="14.05.2018(30)"/>
      <sheetName val="24,05,2018(31)"/>
      <sheetName val="24.05.2018 mediana (32)"/>
      <sheetName val="30.05.2018 (33)"/>
      <sheetName val="12.06.2018(34)"/>
      <sheetName val="12.06.2018(35)"/>
      <sheetName val="12.06.2018(36)"/>
      <sheetName val="12.06.2018(37)"/>
      <sheetName val="12.06.2018(38)"/>
      <sheetName val="12,06,2017(39)"/>
      <sheetName val="12.06.2018(40)"/>
      <sheetName val="26.06.2018(41)"/>
      <sheetName val="10.07.2018(42)"/>
      <sheetName val="10.07.2018(43)"/>
      <sheetName val="11.07.2018(44)"/>
      <sheetName val="20.07.2018(45)"/>
      <sheetName val="31.07.2018(46)"/>
      <sheetName val="31,07,2018(47)"/>
      <sheetName val="09.08.2018(48)"/>
      <sheetName val="09.08.2018(49)"/>
      <sheetName val="09.08.2018(50)"/>
      <sheetName val="09.08.2018(51)"/>
      <sheetName val="09.08.2018(52)"/>
      <sheetName val="09.08.2018(53)"/>
      <sheetName val="09.08.2018(54)"/>
    </sheetNames>
    <sheetDataSet>
      <sheetData sheetId="20">
        <row r="12">
          <cell r="G12">
            <v>1775826.48</v>
          </cell>
        </row>
        <row r="14">
          <cell r="G14">
            <v>636516.51</v>
          </cell>
        </row>
      </sheetData>
      <sheetData sheetId="22">
        <row r="10">
          <cell r="G10">
            <v>2614163.84</v>
          </cell>
          <cell r="H10">
            <v>3286431.51</v>
          </cell>
        </row>
      </sheetData>
      <sheetData sheetId="26">
        <row r="11">
          <cell r="G11">
            <v>2835581.05</v>
          </cell>
        </row>
        <row r="13">
          <cell r="G13">
            <v>1537498.62</v>
          </cell>
        </row>
        <row r="15">
          <cell r="G15">
            <v>552418.2</v>
          </cell>
        </row>
      </sheetData>
      <sheetData sheetId="44">
        <row r="10">
          <cell r="G10">
            <v>3164565.08</v>
          </cell>
        </row>
        <row r="12">
          <cell r="G12">
            <v>1821828.16</v>
          </cell>
        </row>
        <row r="14">
          <cell r="G14">
            <v>845439.55</v>
          </cell>
        </row>
      </sheetData>
      <sheetData sheetId="46">
        <row r="10">
          <cell r="G10">
            <v>270000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01.2018(1)"/>
      <sheetName val="11.01.2018(2)"/>
      <sheetName val="11.01.2018(3)"/>
      <sheetName val="11.01.2018(4)"/>
      <sheetName val="11.01.2018(5)"/>
      <sheetName val="11.01.2017(6)"/>
      <sheetName val="11.01.2017(7)"/>
      <sheetName val="11.01.2018(8)"/>
      <sheetName val="11.01.2018(9)"/>
      <sheetName val="29.01.2018(10)"/>
      <sheetName val="31.01.2018(11)"/>
      <sheetName val="12.02.2018(12)"/>
      <sheetName val="12.02.2018(13)"/>
      <sheetName val="12.02.2018(14)"/>
      <sheetName val="12.02.2018(15)"/>
      <sheetName val="12.02.2018(16)"/>
      <sheetName val="21.02.2018 (17)"/>
      <sheetName val="12.03.2018(18)"/>
      <sheetName val="12.03.2018(19)"/>
      <sheetName val="12.03.2018(20)"/>
      <sheetName val="27.03.2018(21)"/>
      <sheetName val="11.04.2018(22)"/>
      <sheetName val="11.04.2018(23)"/>
      <sheetName val="11.04.2018(24)"/>
      <sheetName val="16.04.2018(25)"/>
      <sheetName val="17.04.2018(26)"/>
      <sheetName val="27.04.2018(27)"/>
      <sheetName val="14.05.2018(28)"/>
      <sheetName val="14.05.2018 (29)"/>
      <sheetName val="14.05.2018(30)"/>
      <sheetName val="24,05,2018(31)"/>
      <sheetName val="24.05.2018 mediana (32)"/>
      <sheetName val="30.05.2018 (33)"/>
      <sheetName val="12.06.2018(34)"/>
      <sheetName val="12.06.2018(35)"/>
      <sheetName val="12.06.2018(36)"/>
      <sheetName val="12.06.2018(37)"/>
      <sheetName val="12.06.2018(38)"/>
      <sheetName val="12,06,2017(39)"/>
      <sheetName val="12.06.2018(40)"/>
      <sheetName val="26.06.2018(41)"/>
      <sheetName val="10.07.2018(42)"/>
      <sheetName val="10.07.2018(43)"/>
      <sheetName val="11.07.2018(44)"/>
      <sheetName val="20.07.2018(45)"/>
      <sheetName val="31.07.2018(46)"/>
      <sheetName val="31,07,2018(47)"/>
      <sheetName val="09.08.2018(48)"/>
      <sheetName val="09.08.2018(49)"/>
      <sheetName val="09.08.2018(50)"/>
      <sheetName val="09.08.2018(51)"/>
      <sheetName val="09.08.2018(52)"/>
      <sheetName val="09.08.2018(53)"/>
      <sheetName val="09.08.2018(54)"/>
      <sheetName val="22.08.2018 (55)"/>
      <sheetName val="22.08.2018 (56)"/>
      <sheetName val="11.09.2018(57)"/>
      <sheetName val="11.09.2018(58)"/>
      <sheetName val="13.09.2018(59)"/>
      <sheetName val="26,09,2018(60)"/>
      <sheetName val="27,09,2018(61)"/>
      <sheetName val="11.10.2018(62)"/>
      <sheetName val="11.10.2018(63)"/>
      <sheetName val="26.10.2018(64)"/>
      <sheetName val="26.10.2018(65)"/>
      <sheetName val="30.10.2018 (66)"/>
      <sheetName val="30.10.2018(67)"/>
      <sheetName val="12.11.2018(68)"/>
      <sheetName val="12.11.2018(69)"/>
      <sheetName val="12.11.2018(70)"/>
      <sheetName val="12.11.2018(71)"/>
      <sheetName val="12.11.2018(72)"/>
      <sheetName val="13.11.2018(73)"/>
      <sheetName val="23.11.2018 (74)"/>
      <sheetName val="11.12.2018(75)"/>
      <sheetName val="11.12.2018(76)"/>
      <sheetName val="11.12.2018(77)"/>
      <sheetName val="11.12.2018(78)"/>
      <sheetName val="11.12.2018(79)"/>
      <sheetName val="11.12.2018(80)"/>
      <sheetName val="12.12.2018(81)"/>
      <sheetName val="19.12.2018(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30">
      <selection activeCell="A30" sqref="A30"/>
    </sheetView>
  </sheetViews>
  <sheetFormatPr defaultColWidth="9.140625" defaultRowHeight="12.75"/>
  <cols>
    <col min="1" max="1" width="63.140625" style="0" customWidth="1"/>
    <col min="2" max="3" width="8.7109375" style="0" customWidth="1"/>
    <col min="5" max="5" width="10.8515625" style="0" customWidth="1"/>
    <col min="6" max="6" width="12.7109375" style="0" bestFit="1" customWidth="1"/>
    <col min="7" max="7" width="13.140625" style="0" customWidth="1"/>
    <col min="8" max="8" width="12.7109375" style="0" bestFit="1" customWidth="1"/>
    <col min="9" max="9" width="6.421875" style="0" customWidth="1"/>
    <col min="10" max="10" width="10.421875" style="0" customWidth="1"/>
    <col min="11" max="11" width="10.140625" style="0" bestFit="1" customWidth="1"/>
    <col min="12" max="12" width="8.57421875" style="0" bestFit="1" customWidth="1"/>
    <col min="14" max="14" width="12.7109375" style="0" bestFit="1" customWidth="1"/>
  </cols>
  <sheetData>
    <row r="1" spans="1:7" ht="15">
      <c r="A1" s="7"/>
      <c r="B1" s="6"/>
      <c r="F1" s="30"/>
      <c r="G1" s="25"/>
    </row>
    <row r="2" spans="6:7" ht="12.75">
      <c r="F2" s="30"/>
      <c r="G2" s="8"/>
    </row>
    <row r="3" spans="6:7" ht="12.75">
      <c r="F3" s="30"/>
      <c r="G3" s="8"/>
    </row>
    <row r="4" spans="4:7" ht="12.75">
      <c r="D4" s="272"/>
      <c r="E4" s="273"/>
      <c r="F4" s="273"/>
      <c r="G4" s="273"/>
    </row>
    <row r="5" spans="1:12" ht="12.75" customHeight="1">
      <c r="A5" s="271" t="s">
        <v>117</v>
      </c>
      <c r="B5" s="271"/>
      <c r="C5" s="271"/>
      <c r="D5" s="271"/>
      <c r="E5" s="271"/>
      <c r="F5" s="271"/>
      <c r="G5" s="271"/>
      <c r="H5" s="271"/>
      <c r="I5" s="271"/>
      <c r="J5" s="88"/>
      <c r="K5" s="88"/>
      <c r="L5" s="88"/>
    </row>
    <row r="8" ht="13.5" customHeight="1" thickBot="1"/>
    <row r="9" spans="1:9" s="1" customFormat="1" ht="23.2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76</v>
      </c>
      <c r="H9" s="56" t="s">
        <v>116</v>
      </c>
      <c r="I9" s="75" t="s">
        <v>65</v>
      </c>
    </row>
    <row r="10" spans="1:9" ht="13.5" thickBot="1">
      <c r="A10" s="38" t="s">
        <v>9</v>
      </c>
      <c r="B10" s="39" t="s">
        <v>49</v>
      </c>
      <c r="C10" s="39" t="s">
        <v>10</v>
      </c>
      <c r="D10" s="39" t="s">
        <v>85</v>
      </c>
      <c r="E10" s="39" t="s">
        <v>84</v>
      </c>
      <c r="F10" s="21">
        <v>2590824.69</v>
      </c>
      <c r="G10" s="21">
        <v>2023991.38</v>
      </c>
      <c r="H10" s="68">
        <f>F10-G10</f>
        <v>566833.31</v>
      </c>
      <c r="I10" s="94" t="s">
        <v>38</v>
      </c>
    </row>
    <row r="11" spans="1:9" s="5" customFormat="1" ht="13.5" thickBot="1">
      <c r="A11" s="28"/>
      <c r="B11" s="29"/>
      <c r="C11" s="29"/>
      <c r="D11" s="29"/>
      <c r="E11" s="29"/>
      <c r="F11" s="23">
        <f>SUM(F10)</f>
        <v>2590824.69</v>
      </c>
      <c r="G11" s="23">
        <f>SUM(G10)</f>
        <v>2023991.38</v>
      </c>
      <c r="H11" s="23">
        <f>SUM(H10)</f>
        <v>566833.31</v>
      </c>
      <c r="I11" s="91"/>
    </row>
    <row r="12" spans="1:10" ht="13.5" thickBot="1">
      <c r="A12" s="38" t="s">
        <v>11</v>
      </c>
      <c r="B12" s="39" t="s">
        <v>50</v>
      </c>
      <c r="C12" s="39" t="s">
        <v>12</v>
      </c>
      <c r="D12" s="39" t="s">
        <v>86</v>
      </c>
      <c r="E12" s="39" t="s">
        <v>84</v>
      </c>
      <c r="F12" s="21">
        <v>500726.07</v>
      </c>
      <c r="G12" s="21">
        <v>391174.78</v>
      </c>
      <c r="H12" s="68">
        <f>F12-G12</f>
        <v>109551.28999999998</v>
      </c>
      <c r="I12" s="94" t="s">
        <v>38</v>
      </c>
      <c r="J12" s="15"/>
    </row>
    <row r="13" spans="1:10" s="5" customFormat="1" ht="13.5" thickBot="1">
      <c r="A13" s="28"/>
      <c r="B13" s="29"/>
      <c r="C13" s="29"/>
      <c r="D13" s="29"/>
      <c r="E13" s="29"/>
      <c r="F13" s="23">
        <f>SUM(F12)</f>
        <v>500726.07</v>
      </c>
      <c r="G13" s="23">
        <f>SUM(G12)</f>
        <v>391174.78</v>
      </c>
      <c r="H13" s="23">
        <f>SUM(H12)</f>
        <v>109551.28999999998</v>
      </c>
      <c r="I13" s="91"/>
      <c r="J13" s="40"/>
    </row>
    <row r="14" spans="1:10" ht="13.5" thickBot="1">
      <c r="A14" s="38" t="s">
        <v>29</v>
      </c>
      <c r="B14" s="39" t="s">
        <v>68</v>
      </c>
      <c r="C14" s="39" t="s">
        <v>30</v>
      </c>
      <c r="D14" s="39" t="s">
        <v>87</v>
      </c>
      <c r="E14" s="39" t="s">
        <v>84</v>
      </c>
      <c r="F14" s="21">
        <v>1379589.3</v>
      </c>
      <c r="G14" s="21">
        <v>1077756</v>
      </c>
      <c r="H14" s="68">
        <f>F14-G14</f>
        <v>301833.30000000005</v>
      </c>
      <c r="I14" s="94" t="s">
        <v>38</v>
      </c>
      <c r="J14" s="15"/>
    </row>
    <row r="15" spans="1:9" s="5" customFormat="1" ht="13.5" thickBot="1">
      <c r="A15" s="53"/>
      <c r="B15" s="4"/>
      <c r="C15" s="4"/>
      <c r="D15" s="4"/>
      <c r="E15" s="4"/>
      <c r="F15" s="54">
        <f>SUM(F14)</f>
        <v>1379589.3</v>
      </c>
      <c r="G15" s="54">
        <f>SUM(G14)</f>
        <v>1077756</v>
      </c>
      <c r="H15" s="54">
        <f>SUM(H14)</f>
        <v>301833.30000000005</v>
      </c>
      <c r="I15" s="14"/>
    </row>
    <row r="16" spans="1:9" s="5" customFormat="1" ht="13.5" thickBot="1">
      <c r="A16" s="53"/>
      <c r="B16" s="4"/>
      <c r="C16" s="4"/>
      <c r="D16" s="4"/>
      <c r="E16" s="4"/>
      <c r="F16" s="54">
        <f>F11+F13+F15</f>
        <v>4471140.06</v>
      </c>
      <c r="G16" s="54">
        <f>G11+G13+G15</f>
        <v>3492922.16</v>
      </c>
      <c r="H16" s="54">
        <f>H11+H13+H15</f>
        <v>978217.9000000001</v>
      </c>
      <c r="I16" s="14"/>
    </row>
    <row r="19" spans="1:11" ht="12.75" customHeight="1">
      <c r="A19" s="271" t="s">
        <v>122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2" ht="13.5" thickBot="1"/>
    <row r="23" spans="1:11" s="76" customFormat="1" ht="45.75" thickBot="1">
      <c r="A23" s="55" t="s">
        <v>5</v>
      </c>
      <c r="B23" s="56" t="s">
        <v>4</v>
      </c>
      <c r="C23" s="56" t="s">
        <v>3</v>
      </c>
      <c r="D23" s="56" t="s">
        <v>45</v>
      </c>
      <c r="E23" s="56" t="s">
        <v>46</v>
      </c>
      <c r="F23" s="56" t="s">
        <v>47</v>
      </c>
      <c r="G23" s="56" t="s">
        <v>48</v>
      </c>
      <c r="H23" s="56" t="s">
        <v>0</v>
      </c>
      <c r="I23" s="56" t="s">
        <v>1</v>
      </c>
      <c r="J23" s="56" t="s">
        <v>2</v>
      </c>
      <c r="K23" s="75" t="s">
        <v>41</v>
      </c>
    </row>
    <row r="24" spans="1:11" ht="12.75">
      <c r="A24" s="36" t="s">
        <v>8</v>
      </c>
      <c r="B24" s="37" t="s">
        <v>7</v>
      </c>
      <c r="C24" s="37" t="s">
        <v>6</v>
      </c>
      <c r="D24" s="37" t="s">
        <v>89</v>
      </c>
      <c r="E24" s="37" t="s">
        <v>90</v>
      </c>
      <c r="F24" s="46">
        <v>9994777.11</v>
      </c>
      <c r="G24" s="96">
        <v>9994777.11</v>
      </c>
      <c r="H24" s="31" t="s">
        <v>39</v>
      </c>
      <c r="I24" s="93" t="s">
        <v>39</v>
      </c>
      <c r="J24" s="99" t="s">
        <v>39</v>
      </c>
      <c r="K24" s="13" t="s">
        <v>38</v>
      </c>
    </row>
    <row r="25" spans="1:11" ht="12.75">
      <c r="A25" s="32" t="s">
        <v>8</v>
      </c>
      <c r="B25" s="33" t="s">
        <v>7</v>
      </c>
      <c r="C25" s="33" t="s">
        <v>6</v>
      </c>
      <c r="D25" s="33" t="s">
        <v>91</v>
      </c>
      <c r="E25" s="33" t="s">
        <v>90</v>
      </c>
      <c r="F25" s="45">
        <v>263721.6</v>
      </c>
      <c r="G25" s="97">
        <v>263721.6</v>
      </c>
      <c r="H25" s="32" t="s">
        <v>39</v>
      </c>
      <c r="I25" s="92" t="s">
        <v>39</v>
      </c>
      <c r="J25" s="100" t="s">
        <v>39</v>
      </c>
      <c r="K25" s="48" t="s">
        <v>118</v>
      </c>
    </row>
    <row r="26" spans="1:11" ht="13.5" thickBot="1">
      <c r="A26" s="34" t="s">
        <v>8</v>
      </c>
      <c r="B26" s="35" t="s">
        <v>7</v>
      </c>
      <c r="C26" s="35" t="s">
        <v>6</v>
      </c>
      <c r="D26" s="35" t="s">
        <v>92</v>
      </c>
      <c r="E26" s="35" t="s">
        <v>90</v>
      </c>
      <c r="F26" s="81">
        <v>466990.26</v>
      </c>
      <c r="G26" s="98">
        <v>457178.85</v>
      </c>
      <c r="H26" s="34" t="s">
        <v>92</v>
      </c>
      <c r="I26" s="90" t="s">
        <v>93</v>
      </c>
      <c r="J26" s="101">
        <v>9811.41</v>
      </c>
      <c r="K26" s="44" t="s">
        <v>69</v>
      </c>
    </row>
    <row r="27" spans="1:11" s="5" customFormat="1" ht="13.5" thickBot="1">
      <c r="A27" s="28"/>
      <c r="B27" s="29"/>
      <c r="C27" s="29"/>
      <c r="D27" s="29"/>
      <c r="E27" s="29"/>
      <c r="F27" s="23">
        <f>SUM(F24:F26)</f>
        <v>10725488.969999999</v>
      </c>
      <c r="G27" s="23">
        <f>SUM(G24:G26)</f>
        <v>10715677.559999999</v>
      </c>
      <c r="H27" s="4"/>
      <c r="I27" s="4"/>
      <c r="J27" s="23">
        <f>SUM(J24:J26)</f>
        <v>9811.41</v>
      </c>
      <c r="K27" s="14"/>
    </row>
    <row r="28" spans="1:11" ht="12.75">
      <c r="A28" s="36" t="s">
        <v>9</v>
      </c>
      <c r="B28" s="37" t="s">
        <v>49</v>
      </c>
      <c r="C28" s="37" t="s">
        <v>10</v>
      </c>
      <c r="D28" s="37" t="s">
        <v>95</v>
      </c>
      <c r="E28" s="37" t="s">
        <v>90</v>
      </c>
      <c r="F28" s="46">
        <v>2608945.71</v>
      </c>
      <c r="G28" s="12">
        <v>2608945.71</v>
      </c>
      <c r="H28" s="11" t="s">
        <v>39</v>
      </c>
      <c r="I28" s="11" t="s">
        <v>39</v>
      </c>
      <c r="J28" s="11" t="s">
        <v>39</v>
      </c>
      <c r="K28" s="13" t="s">
        <v>38</v>
      </c>
    </row>
    <row r="29" spans="1:11" ht="12.75">
      <c r="A29" s="32" t="s">
        <v>9</v>
      </c>
      <c r="B29" s="33" t="s">
        <v>49</v>
      </c>
      <c r="C29" s="33" t="s">
        <v>10</v>
      </c>
      <c r="D29" s="33" t="s">
        <v>97</v>
      </c>
      <c r="E29" s="33" t="s">
        <v>90</v>
      </c>
      <c r="F29" s="45">
        <v>178211.26</v>
      </c>
      <c r="G29" s="3">
        <v>178211.26</v>
      </c>
      <c r="H29" s="2" t="s">
        <v>39</v>
      </c>
      <c r="I29" s="2" t="s">
        <v>39</v>
      </c>
      <c r="J29" s="2" t="s">
        <v>39</v>
      </c>
      <c r="K29" s="48" t="s">
        <v>118</v>
      </c>
    </row>
    <row r="30" spans="1:11" ht="12.75">
      <c r="A30" s="32" t="s">
        <v>9</v>
      </c>
      <c r="B30" s="33" t="s">
        <v>49</v>
      </c>
      <c r="C30" s="33" t="s">
        <v>10</v>
      </c>
      <c r="D30" s="33" t="s">
        <v>94</v>
      </c>
      <c r="E30" s="33" t="s">
        <v>90</v>
      </c>
      <c r="F30" s="45">
        <v>263580.62</v>
      </c>
      <c r="G30" s="3">
        <v>263580.62</v>
      </c>
      <c r="H30" s="2" t="s">
        <v>39</v>
      </c>
      <c r="I30" s="2" t="s">
        <v>39</v>
      </c>
      <c r="J30" s="2" t="s">
        <v>39</v>
      </c>
      <c r="K30" s="48" t="s">
        <v>69</v>
      </c>
    </row>
    <row r="31" spans="1:11" ht="13.5" thickBot="1">
      <c r="A31" s="34" t="s">
        <v>9</v>
      </c>
      <c r="B31" s="35" t="s">
        <v>49</v>
      </c>
      <c r="C31" s="35" t="s">
        <v>10</v>
      </c>
      <c r="D31" s="35" t="s">
        <v>96</v>
      </c>
      <c r="E31" s="35" t="s">
        <v>90</v>
      </c>
      <c r="F31" s="81">
        <v>48537.72</v>
      </c>
      <c r="G31" s="17">
        <v>48537.72</v>
      </c>
      <c r="H31" s="19" t="s">
        <v>39</v>
      </c>
      <c r="I31" s="19" t="s">
        <v>39</v>
      </c>
      <c r="J31" s="19" t="s">
        <v>39</v>
      </c>
      <c r="K31" s="44" t="s">
        <v>119</v>
      </c>
    </row>
    <row r="32" spans="1:11" s="5" customFormat="1" ht="13.5" thickBot="1">
      <c r="A32" s="28"/>
      <c r="B32" s="29"/>
      <c r="C32" s="29"/>
      <c r="D32" s="29"/>
      <c r="E32" s="29"/>
      <c r="F32" s="23">
        <f>SUM(F28:F31)</f>
        <v>3099275.31</v>
      </c>
      <c r="G32" s="23">
        <f>SUM(G28:G31)</f>
        <v>3099275.31</v>
      </c>
      <c r="H32" s="4"/>
      <c r="I32" s="4"/>
      <c r="J32" s="4"/>
      <c r="K32" s="14"/>
    </row>
    <row r="33" spans="1:11" ht="12.75">
      <c r="A33" s="36" t="s">
        <v>11</v>
      </c>
      <c r="B33" s="37" t="s">
        <v>50</v>
      </c>
      <c r="C33" s="37" t="s">
        <v>12</v>
      </c>
      <c r="D33" s="37" t="s">
        <v>98</v>
      </c>
      <c r="E33" s="37" t="s">
        <v>90</v>
      </c>
      <c r="F33" s="46">
        <v>421714.59</v>
      </c>
      <c r="G33" s="12">
        <v>421714.59</v>
      </c>
      <c r="H33" s="11" t="s">
        <v>39</v>
      </c>
      <c r="I33" s="11" t="s">
        <v>39</v>
      </c>
      <c r="J33" s="11" t="s">
        <v>39</v>
      </c>
      <c r="K33" s="13" t="s">
        <v>38</v>
      </c>
    </row>
    <row r="34" spans="1:11" ht="13.5" thickBot="1">
      <c r="A34" s="34" t="s">
        <v>11</v>
      </c>
      <c r="B34" s="35" t="s">
        <v>50</v>
      </c>
      <c r="C34" s="35" t="s">
        <v>12</v>
      </c>
      <c r="D34" s="35" t="s">
        <v>99</v>
      </c>
      <c r="E34" s="35" t="s">
        <v>90</v>
      </c>
      <c r="F34" s="81">
        <v>57238.07</v>
      </c>
      <c r="G34" s="17">
        <v>57238.07</v>
      </c>
      <c r="H34" s="19" t="s">
        <v>39</v>
      </c>
      <c r="I34" s="19" t="s">
        <v>39</v>
      </c>
      <c r="J34" s="19" t="s">
        <v>39</v>
      </c>
      <c r="K34" s="44" t="s">
        <v>69</v>
      </c>
    </row>
    <row r="35" spans="1:11" s="5" customFormat="1" ht="13.5" thickBot="1">
      <c r="A35" s="28"/>
      <c r="B35" s="29"/>
      <c r="C35" s="29"/>
      <c r="D35" s="29"/>
      <c r="E35" s="29"/>
      <c r="F35" s="23">
        <f>SUM(F33:F34)</f>
        <v>478952.66000000003</v>
      </c>
      <c r="G35" s="23">
        <f>SUM(G33:G34)</f>
        <v>478952.66000000003</v>
      </c>
      <c r="H35" s="4"/>
      <c r="I35" s="4"/>
      <c r="J35" s="4"/>
      <c r="K35" s="14"/>
    </row>
    <row r="36" spans="1:11" ht="12.75">
      <c r="A36" s="36" t="s">
        <v>13</v>
      </c>
      <c r="B36" s="37" t="s">
        <v>51</v>
      </c>
      <c r="C36" s="37" t="s">
        <v>14</v>
      </c>
      <c r="D36" s="37" t="s">
        <v>71</v>
      </c>
      <c r="E36" s="37" t="s">
        <v>90</v>
      </c>
      <c r="F36" s="46">
        <v>522978.02</v>
      </c>
      <c r="G36" s="12">
        <v>522978.02</v>
      </c>
      <c r="H36" s="11" t="s">
        <v>39</v>
      </c>
      <c r="I36" s="11" t="s">
        <v>39</v>
      </c>
      <c r="J36" s="11" t="s">
        <v>39</v>
      </c>
      <c r="K36" s="13" t="s">
        <v>38</v>
      </c>
    </row>
    <row r="37" spans="1:11" ht="12.75">
      <c r="A37" s="32" t="s">
        <v>13</v>
      </c>
      <c r="B37" s="33" t="s">
        <v>51</v>
      </c>
      <c r="C37" s="33" t="s">
        <v>14</v>
      </c>
      <c r="D37" s="33" t="s">
        <v>42</v>
      </c>
      <c r="E37" s="33" t="s">
        <v>90</v>
      </c>
      <c r="F37" s="45">
        <v>47472.79</v>
      </c>
      <c r="G37" s="3">
        <v>47472.79</v>
      </c>
      <c r="H37" s="2" t="s">
        <v>39</v>
      </c>
      <c r="I37" s="2" t="s">
        <v>39</v>
      </c>
      <c r="J37" s="2" t="s">
        <v>39</v>
      </c>
      <c r="K37" s="48" t="s">
        <v>118</v>
      </c>
    </row>
    <row r="38" spans="1:11" ht="12.75">
      <c r="A38" s="32" t="s">
        <v>13</v>
      </c>
      <c r="B38" s="33" t="s">
        <v>51</v>
      </c>
      <c r="C38" s="33" t="s">
        <v>14</v>
      </c>
      <c r="D38" s="33" t="s">
        <v>43</v>
      </c>
      <c r="E38" s="33" t="s">
        <v>90</v>
      </c>
      <c r="F38" s="45">
        <v>95996</v>
      </c>
      <c r="G38" s="3">
        <v>95996</v>
      </c>
      <c r="H38" s="2" t="s">
        <v>39</v>
      </c>
      <c r="I38" s="2" t="s">
        <v>39</v>
      </c>
      <c r="J38" s="2" t="s">
        <v>39</v>
      </c>
      <c r="K38" s="48" t="s">
        <v>69</v>
      </c>
    </row>
    <row r="39" spans="1:11" ht="13.5" thickBot="1">
      <c r="A39" s="34" t="s">
        <v>13</v>
      </c>
      <c r="B39" s="35" t="s">
        <v>51</v>
      </c>
      <c r="C39" s="35" t="s">
        <v>14</v>
      </c>
      <c r="D39" s="35" t="s">
        <v>70</v>
      </c>
      <c r="E39" s="35" t="s">
        <v>90</v>
      </c>
      <c r="F39" s="81">
        <v>48302.1</v>
      </c>
      <c r="G39" s="17">
        <v>48302.1</v>
      </c>
      <c r="H39" s="19" t="s">
        <v>39</v>
      </c>
      <c r="I39" s="19" t="s">
        <v>39</v>
      </c>
      <c r="J39" s="19" t="s">
        <v>39</v>
      </c>
      <c r="K39" s="44" t="s">
        <v>119</v>
      </c>
    </row>
    <row r="40" spans="1:11" s="5" customFormat="1" ht="13.5" thickBot="1">
      <c r="A40" s="28"/>
      <c r="B40" s="29"/>
      <c r="C40" s="29"/>
      <c r="D40" s="29"/>
      <c r="E40" s="29"/>
      <c r="F40" s="23">
        <f>SUM(F36:F39)</f>
        <v>714748.91</v>
      </c>
      <c r="G40" s="23">
        <f>SUM(G36:G39)</f>
        <v>714748.91</v>
      </c>
      <c r="H40" s="4"/>
      <c r="I40" s="4"/>
      <c r="J40" s="4"/>
      <c r="K40" s="14"/>
    </row>
    <row r="41" spans="1:11" ht="12.75">
      <c r="A41" s="36" t="s">
        <v>17</v>
      </c>
      <c r="B41" s="37" t="s">
        <v>53</v>
      </c>
      <c r="C41" s="37" t="s">
        <v>18</v>
      </c>
      <c r="D41" s="37" t="s">
        <v>78</v>
      </c>
      <c r="E41" s="37" t="s">
        <v>90</v>
      </c>
      <c r="F41" s="46">
        <v>1103654.01</v>
      </c>
      <c r="G41" s="12">
        <v>1103654.01</v>
      </c>
      <c r="H41" s="11" t="s">
        <v>39</v>
      </c>
      <c r="I41" s="11" t="s">
        <v>39</v>
      </c>
      <c r="J41" s="11" t="s">
        <v>39</v>
      </c>
      <c r="K41" s="13" t="s">
        <v>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79</v>
      </c>
      <c r="E42" s="35" t="s">
        <v>90</v>
      </c>
      <c r="F42" s="81">
        <v>16757.65</v>
      </c>
      <c r="G42" s="17">
        <v>16757.65</v>
      </c>
      <c r="H42" s="19" t="s">
        <v>39</v>
      </c>
      <c r="I42" s="19" t="s">
        <v>39</v>
      </c>
      <c r="J42" s="19" t="s">
        <v>39</v>
      </c>
      <c r="K42" s="44" t="s">
        <v>69</v>
      </c>
    </row>
    <row r="43" spans="1:11" s="5" customFormat="1" ht="13.5" thickBot="1">
      <c r="A43" s="28"/>
      <c r="B43" s="29"/>
      <c r="C43" s="29"/>
      <c r="D43" s="29"/>
      <c r="E43" s="29"/>
      <c r="F43" s="23">
        <f>SUM(F41:F42)</f>
        <v>1120411.66</v>
      </c>
      <c r="G43" s="23">
        <f>SUM(G41:G42)</f>
        <v>1120411.66</v>
      </c>
      <c r="H43" s="4"/>
      <c r="I43" s="4"/>
      <c r="J43" s="4"/>
      <c r="K43" s="14"/>
    </row>
    <row r="44" spans="1:11" ht="12.75">
      <c r="A44" s="36" t="s">
        <v>19</v>
      </c>
      <c r="B44" s="37" t="s">
        <v>54</v>
      </c>
      <c r="C44" s="37" t="s">
        <v>20</v>
      </c>
      <c r="D44" s="37" t="s">
        <v>101</v>
      </c>
      <c r="E44" s="37" t="s">
        <v>90</v>
      </c>
      <c r="F44" s="46">
        <v>82786.88</v>
      </c>
      <c r="G44" s="12">
        <v>82786.88</v>
      </c>
      <c r="H44" s="11" t="s">
        <v>39</v>
      </c>
      <c r="I44" s="11" t="s">
        <v>39</v>
      </c>
      <c r="J44" s="11" t="s">
        <v>39</v>
      </c>
      <c r="K44" s="13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102</v>
      </c>
      <c r="E45" s="33" t="s">
        <v>90</v>
      </c>
      <c r="F45" s="45">
        <v>64126.99</v>
      </c>
      <c r="G45" s="3">
        <v>64126.99</v>
      </c>
      <c r="H45" s="2" t="s">
        <v>39</v>
      </c>
      <c r="I45" s="2" t="s">
        <v>39</v>
      </c>
      <c r="J45" s="2" t="s">
        <v>39</v>
      </c>
      <c r="K45" s="48" t="s">
        <v>118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100</v>
      </c>
      <c r="E46" s="35" t="s">
        <v>90</v>
      </c>
      <c r="F46" s="81">
        <v>30731.74</v>
      </c>
      <c r="G46" s="17">
        <v>30731.74</v>
      </c>
      <c r="H46" s="19" t="s">
        <v>39</v>
      </c>
      <c r="I46" s="19" t="s">
        <v>39</v>
      </c>
      <c r="J46" s="19" t="s">
        <v>39</v>
      </c>
      <c r="K46" s="44" t="s">
        <v>69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177645.61</v>
      </c>
      <c r="G47" s="23">
        <f>SUM(G44:G46)</f>
        <v>177645.61</v>
      </c>
      <c r="H47" s="4"/>
      <c r="I47" s="4"/>
      <c r="J47" s="4"/>
      <c r="K47" s="14"/>
    </row>
    <row r="48" spans="1:11" ht="12.75">
      <c r="A48" s="36" t="s">
        <v>23</v>
      </c>
      <c r="B48" s="37" t="s">
        <v>58</v>
      </c>
      <c r="C48" s="37" t="s">
        <v>24</v>
      </c>
      <c r="D48" s="37" t="s">
        <v>104</v>
      </c>
      <c r="E48" s="37" t="s">
        <v>90</v>
      </c>
      <c r="F48" s="46">
        <v>289262.34</v>
      </c>
      <c r="G48" s="12">
        <v>289262.34</v>
      </c>
      <c r="H48" s="11" t="s">
        <v>39</v>
      </c>
      <c r="I48" s="11" t="s">
        <v>39</v>
      </c>
      <c r="J48" s="11" t="s">
        <v>39</v>
      </c>
      <c r="K48" s="13" t="s">
        <v>38</v>
      </c>
    </row>
    <row r="49" spans="1:11" ht="12.75">
      <c r="A49" s="32" t="s">
        <v>23</v>
      </c>
      <c r="B49" s="33" t="s">
        <v>58</v>
      </c>
      <c r="C49" s="33" t="s">
        <v>24</v>
      </c>
      <c r="D49" s="33" t="s">
        <v>82</v>
      </c>
      <c r="E49" s="33" t="s">
        <v>90</v>
      </c>
      <c r="F49" s="45">
        <v>86438.31</v>
      </c>
      <c r="G49" s="3">
        <v>86438.31</v>
      </c>
      <c r="H49" s="2" t="s">
        <v>39</v>
      </c>
      <c r="I49" s="2" t="s">
        <v>39</v>
      </c>
      <c r="J49" s="2" t="s">
        <v>39</v>
      </c>
      <c r="K49" s="48" t="s">
        <v>118</v>
      </c>
    </row>
    <row r="50" spans="1:11" ht="12.75">
      <c r="A50" s="32" t="s">
        <v>23</v>
      </c>
      <c r="B50" s="33" t="s">
        <v>58</v>
      </c>
      <c r="C50" s="33" t="s">
        <v>24</v>
      </c>
      <c r="D50" s="33" t="s">
        <v>105</v>
      </c>
      <c r="E50" s="33" t="s">
        <v>90</v>
      </c>
      <c r="F50" s="45">
        <v>204234.1</v>
      </c>
      <c r="G50" s="3">
        <v>204234.1</v>
      </c>
      <c r="H50" s="2" t="s">
        <v>39</v>
      </c>
      <c r="I50" s="2" t="s">
        <v>39</v>
      </c>
      <c r="J50" s="2" t="s">
        <v>39</v>
      </c>
      <c r="K50" s="48" t="s">
        <v>69</v>
      </c>
    </row>
    <row r="51" spans="1:11" ht="13.5" thickBot="1">
      <c r="A51" s="34" t="s">
        <v>23</v>
      </c>
      <c r="B51" s="35" t="s">
        <v>58</v>
      </c>
      <c r="C51" s="35" t="s">
        <v>24</v>
      </c>
      <c r="D51" s="35" t="s">
        <v>103</v>
      </c>
      <c r="E51" s="35" t="s">
        <v>90</v>
      </c>
      <c r="F51" s="81">
        <v>18849.6</v>
      </c>
      <c r="G51" s="17">
        <v>18849.6</v>
      </c>
      <c r="H51" s="19" t="s">
        <v>39</v>
      </c>
      <c r="I51" s="19" t="s">
        <v>39</v>
      </c>
      <c r="J51" s="19" t="s">
        <v>39</v>
      </c>
      <c r="K51" s="44" t="s">
        <v>119</v>
      </c>
    </row>
    <row r="52" spans="1:11" s="5" customFormat="1" ht="13.5" thickBot="1">
      <c r="A52" s="26"/>
      <c r="B52" s="27"/>
      <c r="C52" s="27"/>
      <c r="D52" s="27"/>
      <c r="E52" s="27"/>
      <c r="F52" s="10">
        <f>SUM(F48:F51)</f>
        <v>598784.35</v>
      </c>
      <c r="G52" s="10">
        <f>SUM(G48:G51)</f>
        <v>598784.35</v>
      </c>
      <c r="H52" s="9"/>
      <c r="I52" s="9"/>
      <c r="J52" s="9"/>
      <c r="K52" s="24"/>
    </row>
    <row r="53" spans="1:11" ht="12.75">
      <c r="A53" s="36" t="s">
        <v>25</v>
      </c>
      <c r="B53" s="37" t="s">
        <v>59</v>
      </c>
      <c r="C53" s="37" t="s">
        <v>26</v>
      </c>
      <c r="D53" s="37" t="s">
        <v>100</v>
      </c>
      <c r="E53" s="37" t="s">
        <v>90</v>
      </c>
      <c r="F53" s="46">
        <v>61726.95</v>
      </c>
      <c r="G53" s="12">
        <v>61726.95</v>
      </c>
      <c r="H53" s="11" t="s">
        <v>39</v>
      </c>
      <c r="I53" s="11" t="s">
        <v>39</v>
      </c>
      <c r="J53" s="11" t="s">
        <v>39</v>
      </c>
      <c r="K53" s="13" t="s">
        <v>38</v>
      </c>
    </row>
    <row r="54" spans="1:11" ht="13.5" thickBot="1">
      <c r="A54" s="34" t="s">
        <v>25</v>
      </c>
      <c r="B54" s="35" t="s">
        <v>59</v>
      </c>
      <c r="C54" s="35" t="s">
        <v>26</v>
      </c>
      <c r="D54" s="35" t="s">
        <v>102</v>
      </c>
      <c r="E54" s="35" t="s">
        <v>90</v>
      </c>
      <c r="F54" s="81">
        <v>48204.98</v>
      </c>
      <c r="G54" s="17">
        <v>48204.98</v>
      </c>
      <c r="H54" s="19" t="s">
        <v>39</v>
      </c>
      <c r="I54" s="19" t="s">
        <v>39</v>
      </c>
      <c r="J54" s="19" t="s">
        <v>39</v>
      </c>
      <c r="K54" s="44" t="s">
        <v>69</v>
      </c>
    </row>
    <row r="55" spans="1:11" s="5" customFormat="1" ht="13.5" thickBot="1">
      <c r="A55" s="28"/>
      <c r="B55" s="29"/>
      <c r="C55" s="29"/>
      <c r="D55" s="29"/>
      <c r="E55" s="29"/>
      <c r="F55" s="23">
        <f>SUM(F53:F54)</f>
        <v>109931.93</v>
      </c>
      <c r="G55" s="23">
        <f>SUM(G53:G54)</f>
        <v>109931.93</v>
      </c>
      <c r="H55" s="4"/>
      <c r="I55" s="4"/>
      <c r="J55" s="4"/>
      <c r="K55" s="14"/>
    </row>
    <row r="56" spans="1:11" ht="12.75">
      <c r="A56" s="36" t="s">
        <v>27</v>
      </c>
      <c r="B56" s="37" t="s">
        <v>67</v>
      </c>
      <c r="C56" s="37" t="s">
        <v>28</v>
      </c>
      <c r="D56" s="37" t="s">
        <v>73</v>
      </c>
      <c r="E56" s="37" t="s">
        <v>90</v>
      </c>
      <c r="F56" s="46">
        <v>30101.93</v>
      </c>
      <c r="G56" s="12">
        <v>30101.93</v>
      </c>
      <c r="H56" s="11" t="s">
        <v>39</v>
      </c>
      <c r="I56" s="11" t="s">
        <v>39</v>
      </c>
      <c r="J56" s="11" t="s">
        <v>39</v>
      </c>
      <c r="K56" s="13" t="s">
        <v>38</v>
      </c>
    </row>
    <row r="57" spans="1:11" ht="12.75">
      <c r="A57" s="32" t="s">
        <v>27</v>
      </c>
      <c r="B57" s="33" t="s">
        <v>67</v>
      </c>
      <c r="C57" s="33" t="s">
        <v>28</v>
      </c>
      <c r="D57" s="33" t="s">
        <v>75</v>
      </c>
      <c r="E57" s="33" t="s">
        <v>90</v>
      </c>
      <c r="F57" s="45">
        <v>66220.93</v>
      </c>
      <c r="G57" s="3">
        <v>66220.93</v>
      </c>
      <c r="H57" s="2" t="s">
        <v>39</v>
      </c>
      <c r="I57" s="2" t="s">
        <v>39</v>
      </c>
      <c r="J57" s="2" t="s">
        <v>39</v>
      </c>
      <c r="K57" s="48" t="s">
        <v>118</v>
      </c>
    </row>
    <row r="58" spans="1:11" ht="13.5" thickBot="1">
      <c r="A58" s="34" t="s">
        <v>27</v>
      </c>
      <c r="B58" s="35" t="s">
        <v>67</v>
      </c>
      <c r="C58" s="35" t="s">
        <v>28</v>
      </c>
      <c r="D58" s="35" t="s">
        <v>40</v>
      </c>
      <c r="E58" s="35" t="s">
        <v>90</v>
      </c>
      <c r="F58" s="81">
        <v>20139.17</v>
      </c>
      <c r="G58" s="17">
        <v>20139.17</v>
      </c>
      <c r="H58" s="19" t="s">
        <v>39</v>
      </c>
      <c r="I58" s="19" t="s">
        <v>39</v>
      </c>
      <c r="J58" s="19" t="s">
        <v>39</v>
      </c>
      <c r="K58" s="44" t="s">
        <v>69</v>
      </c>
    </row>
    <row r="59" spans="1:11" s="5" customFormat="1" ht="13.5" thickBot="1">
      <c r="A59" s="28"/>
      <c r="B59" s="29"/>
      <c r="C59" s="29"/>
      <c r="D59" s="29"/>
      <c r="E59" s="29"/>
      <c r="F59" s="23">
        <f>SUM(F56:F58)</f>
        <v>116462.02999999998</v>
      </c>
      <c r="G59" s="23">
        <f>SUM(G56:G58)</f>
        <v>116462.02999999998</v>
      </c>
      <c r="H59" s="4"/>
      <c r="I59" s="4"/>
      <c r="J59" s="4"/>
      <c r="K59" s="14"/>
    </row>
    <row r="60" spans="1:11" ht="12.75">
      <c r="A60" s="36" t="s">
        <v>29</v>
      </c>
      <c r="B60" s="37" t="s">
        <v>68</v>
      </c>
      <c r="C60" s="37" t="s">
        <v>30</v>
      </c>
      <c r="D60" s="37" t="s">
        <v>106</v>
      </c>
      <c r="E60" s="37" t="s">
        <v>90</v>
      </c>
      <c r="F60" s="46">
        <v>5482.89</v>
      </c>
      <c r="G60" s="12">
        <v>1827.63</v>
      </c>
      <c r="H60" s="11" t="s">
        <v>106</v>
      </c>
      <c r="I60" s="11" t="s">
        <v>93</v>
      </c>
      <c r="J60" s="12">
        <v>3655.26</v>
      </c>
      <c r="K60" s="13" t="s">
        <v>118</v>
      </c>
    </row>
    <row r="61" spans="1:11" ht="13.5" thickBot="1">
      <c r="A61" s="34" t="s">
        <v>29</v>
      </c>
      <c r="B61" s="35" t="s">
        <v>68</v>
      </c>
      <c r="C61" s="35" t="s">
        <v>30</v>
      </c>
      <c r="D61" s="35" t="s">
        <v>107</v>
      </c>
      <c r="E61" s="35" t="s">
        <v>90</v>
      </c>
      <c r="F61" s="81">
        <v>82606.35</v>
      </c>
      <c r="G61" s="17">
        <v>82606.35</v>
      </c>
      <c r="H61" s="19" t="s">
        <v>39</v>
      </c>
      <c r="I61" s="19" t="s">
        <v>39</v>
      </c>
      <c r="J61" s="19" t="s">
        <v>39</v>
      </c>
      <c r="K61" s="44" t="s">
        <v>69</v>
      </c>
    </row>
    <row r="62" spans="1:11" s="5" customFormat="1" ht="13.5" thickBot="1">
      <c r="A62" s="28"/>
      <c r="B62" s="29"/>
      <c r="C62" s="29"/>
      <c r="D62" s="29"/>
      <c r="E62" s="29"/>
      <c r="F62" s="23">
        <f>SUM(F60:F61)</f>
        <v>88089.24</v>
      </c>
      <c r="G62" s="23">
        <f>SUM(G60:G61)</f>
        <v>84433.98000000001</v>
      </c>
      <c r="H62" s="4"/>
      <c r="I62" s="4"/>
      <c r="J62" s="23">
        <f>SUM(J60:J61)</f>
        <v>3655.26</v>
      </c>
      <c r="K62" s="14"/>
    </row>
    <row r="63" spans="1:11" ht="13.5" thickBot="1">
      <c r="A63" s="38" t="s">
        <v>33</v>
      </c>
      <c r="B63" s="39" t="s">
        <v>61</v>
      </c>
      <c r="C63" s="39" t="s">
        <v>34</v>
      </c>
      <c r="D63" s="39" t="s">
        <v>56</v>
      </c>
      <c r="E63" s="39" t="s">
        <v>90</v>
      </c>
      <c r="F63" s="89">
        <v>41582.11</v>
      </c>
      <c r="G63" s="21">
        <v>41582.11</v>
      </c>
      <c r="H63" s="20" t="s">
        <v>39</v>
      </c>
      <c r="I63" s="20" t="s">
        <v>39</v>
      </c>
      <c r="J63" s="20" t="s">
        <v>39</v>
      </c>
      <c r="K63" s="57" t="s">
        <v>118</v>
      </c>
    </row>
    <row r="64" spans="1:11" s="5" customFormat="1" ht="13.5" thickBot="1">
      <c r="A64" s="28"/>
      <c r="B64" s="29"/>
      <c r="C64" s="29"/>
      <c r="D64" s="29"/>
      <c r="E64" s="29"/>
      <c r="F64" s="23">
        <f>SUM(F63)</f>
        <v>41582.11</v>
      </c>
      <c r="G64" s="23">
        <f>SUM(G63)</f>
        <v>41582.11</v>
      </c>
      <c r="H64" s="4"/>
      <c r="I64" s="4"/>
      <c r="J64" s="4"/>
      <c r="K64" s="14"/>
    </row>
    <row r="65" spans="1:11" ht="13.5" thickBot="1">
      <c r="A65" s="38" t="s">
        <v>64</v>
      </c>
      <c r="B65" s="39" t="s">
        <v>63</v>
      </c>
      <c r="C65" s="39" t="s">
        <v>44</v>
      </c>
      <c r="D65" s="39" t="s">
        <v>108</v>
      </c>
      <c r="E65" s="39" t="s">
        <v>90</v>
      </c>
      <c r="F65" s="89">
        <v>24196.9</v>
      </c>
      <c r="G65" s="21">
        <v>24196.9</v>
      </c>
      <c r="H65" s="20" t="s">
        <v>39</v>
      </c>
      <c r="I65" s="20" t="s">
        <v>39</v>
      </c>
      <c r="J65" s="20" t="s">
        <v>39</v>
      </c>
      <c r="K65" s="57" t="s">
        <v>69</v>
      </c>
    </row>
    <row r="66" spans="1:11" s="5" customFormat="1" ht="13.5" thickBot="1">
      <c r="A66" s="53"/>
      <c r="B66" s="4"/>
      <c r="C66" s="4"/>
      <c r="D66" s="4"/>
      <c r="E66" s="4"/>
      <c r="F66" s="54">
        <f>SUM(F65)</f>
        <v>24196.9</v>
      </c>
      <c r="G66" s="54">
        <f>SUM(G65)</f>
        <v>24196.9</v>
      </c>
      <c r="H66" s="4"/>
      <c r="I66" s="4"/>
      <c r="J66" s="4"/>
      <c r="K66" s="14"/>
    </row>
    <row r="67" spans="1:11" s="5" customFormat="1" ht="13.5" thickBot="1">
      <c r="A67" s="53"/>
      <c r="B67" s="4"/>
      <c r="C67" s="4"/>
      <c r="D67" s="4"/>
      <c r="E67" s="4"/>
      <c r="F67" s="54">
        <f>F27+F32+F35+F40+F43+F47+F52+F55+F59+F62+F64+F66</f>
        <v>17295569.679999996</v>
      </c>
      <c r="G67" s="54">
        <f>G27+G32+G35+G40+G43+G47+G52+G55+G59+G62+G64+G66</f>
        <v>17282103.009999998</v>
      </c>
      <c r="H67" s="4"/>
      <c r="I67" s="4"/>
      <c r="J67" s="54">
        <f>J27+J32+J35+J40+J43+J47+J52+J55+J59+J62+J64+J66</f>
        <v>13466.67</v>
      </c>
      <c r="K67" s="14"/>
    </row>
    <row r="70" spans="1:11" ht="29.25" customHeight="1">
      <c r="A70" s="271" t="s">
        <v>123</v>
      </c>
      <c r="B70" s="271"/>
      <c r="C70" s="271"/>
      <c r="D70" s="271"/>
      <c r="E70" s="271"/>
      <c r="F70" s="271"/>
      <c r="G70" s="271"/>
      <c r="H70" s="271"/>
      <c r="I70" s="88"/>
      <c r="J70" s="88"/>
      <c r="K70" s="88"/>
    </row>
    <row r="73" ht="13.5" thickBot="1"/>
    <row r="74" spans="1:8" s="1" customFormat="1" ht="23.25" thickBot="1">
      <c r="A74" s="55" t="s">
        <v>5</v>
      </c>
      <c r="B74" s="56" t="s">
        <v>4</v>
      </c>
      <c r="C74" s="56" t="s">
        <v>3</v>
      </c>
      <c r="D74" s="56" t="s">
        <v>45</v>
      </c>
      <c r="E74" s="56" t="s">
        <v>46</v>
      </c>
      <c r="F74" s="56" t="s">
        <v>47</v>
      </c>
      <c r="G74" s="56" t="s">
        <v>48</v>
      </c>
      <c r="H74" s="75" t="s">
        <v>41</v>
      </c>
    </row>
    <row r="75" spans="1:8" ht="12.75">
      <c r="A75" s="36" t="s">
        <v>11</v>
      </c>
      <c r="B75" s="37" t="s">
        <v>50</v>
      </c>
      <c r="C75" s="37" t="s">
        <v>12</v>
      </c>
      <c r="D75" s="37" t="s">
        <v>109</v>
      </c>
      <c r="E75" s="37" t="s">
        <v>90</v>
      </c>
      <c r="F75" s="12">
        <v>4379.76</v>
      </c>
      <c r="G75" s="12">
        <f>F75</f>
        <v>4379.76</v>
      </c>
      <c r="H75" s="13" t="s">
        <v>118</v>
      </c>
    </row>
    <row r="76" spans="1:8" ht="13.5" thickBot="1">
      <c r="A76" s="49" t="s">
        <v>11</v>
      </c>
      <c r="B76" s="50" t="s">
        <v>50</v>
      </c>
      <c r="C76" s="50" t="s">
        <v>12</v>
      </c>
      <c r="D76" s="50" t="s">
        <v>120</v>
      </c>
      <c r="E76" s="50" t="s">
        <v>83</v>
      </c>
      <c r="F76" s="51">
        <v>-1.99</v>
      </c>
      <c r="G76" s="51">
        <v>-1.99</v>
      </c>
      <c r="H76" s="52" t="s">
        <v>118</v>
      </c>
    </row>
    <row r="77" spans="1:8" ht="13.5" thickBot="1">
      <c r="A77" s="102" t="s">
        <v>39</v>
      </c>
      <c r="B77" s="103" t="s">
        <v>39</v>
      </c>
      <c r="C77" s="103" t="s">
        <v>39</v>
      </c>
      <c r="D77" s="103" t="s">
        <v>39</v>
      </c>
      <c r="E77" s="103" t="s">
        <v>39</v>
      </c>
      <c r="F77" s="104">
        <f>SUM(F75:F76)</f>
        <v>4377.77</v>
      </c>
      <c r="G77" s="104">
        <f>SUM(G75:G76)</f>
        <v>4377.77</v>
      </c>
      <c r="H77" s="105"/>
    </row>
    <row r="80" spans="1:11" ht="29.25" customHeight="1">
      <c r="A80" s="271" t="s">
        <v>123</v>
      </c>
      <c r="B80" s="271"/>
      <c r="C80" s="271"/>
      <c r="D80" s="271"/>
      <c r="E80" s="271"/>
      <c r="F80" s="271"/>
      <c r="G80" s="271"/>
      <c r="H80" s="271"/>
      <c r="I80" s="88"/>
      <c r="J80" s="88"/>
      <c r="K80" s="88"/>
    </row>
    <row r="83" ht="13.5" thickBot="1"/>
    <row r="84" spans="1:8" s="76" customFormat="1" ht="23.25" thickBot="1">
      <c r="A84" s="79" t="s">
        <v>5</v>
      </c>
      <c r="B84" s="80" t="s">
        <v>4</v>
      </c>
      <c r="C84" s="80" t="s">
        <v>3</v>
      </c>
      <c r="D84" s="80" t="s">
        <v>45</v>
      </c>
      <c r="E84" s="80" t="s">
        <v>46</v>
      </c>
      <c r="F84" s="80" t="s">
        <v>47</v>
      </c>
      <c r="G84" s="80" t="s">
        <v>48</v>
      </c>
      <c r="H84" s="95" t="s">
        <v>65</v>
      </c>
    </row>
    <row r="85" spans="1:8" ht="12.75">
      <c r="A85" s="106" t="s">
        <v>17</v>
      </c>
      <c r="B85" s="107" t="s">
        <v>53</v>
      </c>
      <c r="C85" s="107" t="s">
        <v>18</v>
      </c>
      <c r="D85" s="107" t="s">
        <v>80</v>
      </c>
      <c r="E85" s="107" t="s">
        <v>90</v>
      </c>
      <c r="F85" s="41">
        <v>834012.6</v>
      </c>
      <c r="G85" s="41">
        <f>F85</f>
        <v>834012.6</v>
      </c>
      <c r="H85" s="42" t="s">
        <v>118</v>
      </c>
    </row>
    <row r="86" spans="1:8" ht="13.5" thickBot="1">
      <c r="A86" s="108" t="s">
        <v>17</v>
      </c>
      <c r="B86" s="109" t="s">
        <v>53</v>
      </c>
      <c r="C86" s="109" t="s">
        <v>18</v>
      </c>
      <c r="D86" s="110">
        <v>194</v>
      </c>
      <c r="E86" s="59" t="s">
        <v>84</v>
      </c>
      <c r="F86" s="111">
        <v>-52160.77</v>
      </c>
      <c r="G86" s="111">
        <v>-52160.77</v>
      </c>
      <c r="H86" s="42" t="s">
        <v>118</v>
      </c>
    </row>
    <row r="87" spans="1:8" s="5" customFormat="1" ht="13.5" thickBot="1">
      <c r="A87" s="112" t="s">
        <v>39</v>
      </c>
      <c r="B87" s="113" t="s">
        <v>39</v>
      </c>
      <c r="C87" s="113" t="s">
        <v>39</v>
      </c>
      <c r="D87" s="113" t="s">
        <v>39</v>
      </c>
      <c r="E87" s="113" t="s">
        <v>39</v>
      </c>
      <c r="F87" s="114">
        <f>SUM(F85:F86)</f>
        <v>781851.83</v>
      </c>
      <c r="G87" s="114">
        <f>SUM(G85:G86)</f>
        <v>781851.83</v>
      </c>
      <c r="H87" s="115"/>
    </row>
    <row r="90" spans="1:11" ht="29.25" customHeight="1">
      <c r="A90" s="271" t="s">
        <v>123</v>
      </c>
      <c r="B90" s="271"/>
      <c r="C90" s="271"/>
      <c r="D90" s="271"/>
      <c r="E90" s="271"/>
      <c r="F90" s="271"/>
      <c r="G90" s="271"/>
      <c r="H90" s="271"/>
      <c r="I90" s="88"/>
      <c r="J90" s="88"/>
      <c r="K90" s="88"/>
    </row>
    <row r="91" ht="14.25" customHeight="1"/>
    <row r="94" ht="13.5" thickBot="1"/>
    <row r="95" spans="1:8" ht="23.25" thickBot="1">
      <c r="A95" s="55" t="s">
        <v>5</v>
      </c>
      <c r="B95" s="56" t="s">
        <v>4</v>
      </c>
      <c r="C95" s="56" t="s">
        <v>3</v>
      </c>
      <c r="D95" s="56" t="s">
        <v>45</v>
      </c>
      <c r="E95" s="56" t="s">
        <v>46</v>
      </c>
      <c r="F95" s="56" t="s">
        <v>47</v>
      </c>
      <c r="G95" s="56" t="s">
        <v>48</v>
      </c>
      <c r="H95" s="75" t="s">
        <v>65</v>
      </c>
    </row>
    <row r="96" spans="1:8" ht="12.75">
      <c r="A96" s="36" t="s">
        <v>29</v>
      </c>
      <c r="B96" s="37" t="s">
        <v>68</v>
      </c>
      <c r="C96" s="37" t="s">
        <v>30</v>
      </c>
      <c r="D96" s="37" t="s">
        <v>110</v>
      </c>
      <c r="E96" s="37" t="s">
        <v>90</v>
      </c>
      <c r="F96" s="12">
        <v>1153800</v>
      </c>
      <c r="G96" s="12">
        <f>F96</f>
        <v>1153800</v>
      </c>
      <c r="H96" s="13" t="s">
        <v>38</v>
      </c>
    </row>
    <row r="97" spans="1:8" ht="13.5" thickBot="1">
      <c r="A97" s="49" t="s">
        <v>29</v>
      </c>
      <c r="B97" s="50" t="s">
        <v>68</v>
      </c>
      <c r="C97" s="50" t="s">
        <v>30</v>
      </c>
      <c r="D97" s="50" t="s">
        <v>121</v>
      </c>
      <c r="E97" s="50" t="s">
        <v>84</v>
      </c>
      <c r="F97" s="51">
        <v>-28.06</v>
      </c>
      <c r="G97" s="51">
        <v>-28.06</v>
      </c>
      <c r="H97" s="52" t="s">
        <v>38</v>
      </c>
    </row>
    <row r="98" spans="1:8" s="5" customFormat="1" ht="13.5" thickBot="1">
      <c r="A98" s="72" t="s">
        <v>39</v>
      </c>
      <c r="B98" s="73" t="s">
        <v>39</v>
      </c>
      <c r="C98" s="73" t="s">
        <v>39</v>
      </c>
      <c r="D98" s="73" t="s">
        <v>39</v>
      </c>
      <c r="E98" s="73" t="s">
        <v>39</v>
      </c>
      <c r="F98" s="116">
        <f>SUM(F96:F97)</f>
        <v>1153771.94</v>
      </c>
      <c r="G98" s="116">
        <f>SUM(G96:G97)</f>
        <v>1153771.94</v>
      </c>
      <c r="H98" s="117"/>
    </row>
    <row r="101" spans="1:11" ht="29.25" customHeight="1">
      <c r="A101" s="271" t="s">
        <v>123</v>
      </c>
      <c r="B101" s="271"/>
      <c r="C101" s="271"/>
      <c r="D101" s="271"/>
      <c r="E101" s="271"/>
      <c r="F101" s="271"/>
      <c r="G101" s="271"/>
      <c r="H101" s="271"/>
      <c r="I101" s="88"/>
      <c r="J101" s="88"/>
      <c r="K101" s="88"/>
    </row>
    <row r="104" ht="13.5" thickBot="1"/>
    <row r="105" spans="1:8" s="76" customFormat="1" ht="23.25" thickBot="1">
      <c r="A105" s="55" t="s">
        <v>5</v>
      </c>
      <c r="B105" s="56" t="s">
        <v>4</v>
      </c>
      <c r="C105" s="56" t="s">
        <v>3</v>
      </c>
      <c r="D105" s="56" t="s">
        <v>45</v>
      </c>
      <c r="E105" s="56" t="s">
        <v>46</v>
      </c>
      <c r="F105" s="56" t="s">
        <v>47</v>
      </c>
      <c r="G105" s="56" t="s">
        <v>48</v>
      </c>
      <c r="H105" s="75" t="s">
        <v>65</v>
      </c>
    </row>
    <row r="106" spans="1:8" ht="12.75">
      <c r="A106" s="36" t="s">
        <v>31</v>
      </c>
      <c r="B106" s="37" t="s">
        <v>60</v>
      </c>
      <c r="C106" s="37" t="s">
        <v>32</v>
      </c>
      <c r="D106" s="37" t="s">
        <v>111</v>
      </c>
      <c r="E106" s="37" t="s">
        <v>112</v>
      </c>
      <c r="F106" s="12">
        <v>156210.23</v>
      </c>
      <c r="G106" s="12">
        <f>F106</f>
        <v>156210.23</v>
      </c>
      <c r="H106" s="13" t="s">
        <v>118</v>
      </c>
    </row>
    <row r="107" spans="1:8" ht="13.5" thickBot="1">
      <c r="A107" s="49" t="s">
        <v>31</v>
      </c>
      <c r="B107" s="50" t="s">
        <v>60</v>
      </c>
      <c r="C107" s="50" t="s">
        <v>32</v>
      </c>
      <c r="D107" s="50" t="s">
        <v>124</v>
      </c>
      <c r="E107" s="50" t="s">
        <v>83</v>
      </c>
      <c r="F107" s="51">
        <v>-0.01</v>
      </c>
      <c r="G107" s="51">
        <v>-0.01</v>
      </c>
      <c r="H107" s="52" t="s">
        <v>118</v>
      </c>
    </row>
    <row r="108" spans="1:8" ht="13.5" thickBot="1">
      <c r="A108" s="65"/>
      <c r="B108" s="66"/>
      <c r="C108" s="66"/>
      <c r="D108" s="66"/>
      <c r="E108" s="66"/>
      <c r="F108" s="64">
        <f>SUM(F106:F107)</f>
        <v>156210.22</v>
      </c>
      <c r="G108" s="64">
        <f>SUM(G106:G107)</f>
        <v>156210.22</v>
      </c>
      <c r="H108" s="67"/>
    </row>
    <row r="113" spans="1:11" ht="12.75" customHeight="1">
      <c r="A113" s="271" t="s">
        <v>122</v>
      </c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</row>
    <row r="116" ht="13.5" thickBot="1"/>
    <row r="117" spans="1:10" s="76" customFormat="1" ht="45.75" thickBot="1">
      <c r="A117" s="55" t="s">
        <v>5</v>
      </c>
      <c r="B117" s="56" t="s">
        <v>4</v>
      </c>
      <c r="C117" s="56" t="s">
        <v>3</v>
      </c>
      <c r="D117" s="56" t="s">
        <v>45</v>
      </c>
      <c r="E117" s="56" t="s">
        <v>46</v>
      </c>
      <c r="F117" s="56" t="s">
        <v>47</v>
      </c>
      <c r="G117" s="56" t="s">
        <v>48</v>
      </c>
      <c r="H117" s="56" t="s">
        <v>0</v>
      </c>
      <c r="I117" s="56" t="s">
        <v>1</v>
      </c>
      <c r="J117" s="75" t="s">
        <v>41</v>
      </c>
    </row>
    <row r="118" spans="1:10" ht="12.75">
      <c r="A118" s="36" t="s">
        <v>15</v>
      </c>
      <c r="B118" s="37" t="s">
        <v>52</v>
      </c>
      <c r="C118" s="37" t="s">
        <v>16</v>
      </c>
      <c r="D118" s="37" t="s">
        <v>113</v>
      </c>
      <c r="E118" s="37" t="s">
        <v>90</v>
      </c>
      <c r="F118" s="12">
        <v>865611.04</v>
      </c>
      <c r="G118" s="12">
        <v>865611.04</v>
      </c>
      <c r="H118" s="11" t="s">
        <v>39</v>
      </c>
      <c r="I118" s="11" t="s">
        <v>39</v>
      </c>
      <c r="J118" s="13" t="s">
        <v>38</v>
      </c>
    </row>
    <row r="119" spans="1:10" ht="12.75">
      <c r="A119" s="32" t="s">
        <v>15</v>
      </c>
      <c r="B119" s="33" t="s">
        <v>52</v>
      </c>
      <c r="C119" s="33" t="s">
        <v>16</v>
      </c>
      <c r="D119" s="33" t="s">
        <v>115</v>
      </c>
      <c r="E119" s="33" t="s">
        <v>90</v>
      </c>
      <c r="F119" s="3">
        <v>26130.7</v>
      </c>
      <c r="G119" s="3">
        <v>26130.7</v>
      </c>
      <c r="H119" s="2" t="s">
        <v>39</v>
      </c>
      <c r="I119" s="2" t="s">
        <v>39</v>
      </c>
      <c r="J119" s="48" t="s">
        <v>118</v>
      </c>
    </row>
    <row r="120" spans="1:10" ht="13.5" thickBot="1">
      <c r="A120" s="49" t="s">
        <v>15</v>
      </c>
      <c r="B120" s="50" t="s">
        <v>52</v>
      </c>
      <c r="C120" s="50" t="s">
        <v>16</v>
      </c>
      <c r="D120" s="50" t="s">
        <v>114</v>
      </c>
      <c r="E120" s="50" t="s">
        <v>90</v>
      </c>
      <c r="F120" s="51">
        <v>144248</v>
      </c>
      <c r="G120" s="51">
        <v>144248</v>
      </c>
      <c r="H120" s="47" t="s">
        <v>39</v>
      </c>
      <c r="I120" s="47" t="s">
        <v>39</v>
      </c>
      <c r="J120" s="52" t="s">
        <v>66</v>
      </c>
    </row>
    <row r="121" spans="1:10" s="5" customFormat="1" ht="13.5" thickBot="1">
      <c r="A121" s="26"/>
      <c r="B121" s="27"/>
      <c r="C121" s="27"/>
      <c r="D121" s="27"/>
      <c r="E121" s="27"/>
      <c r="F121" s="10">
        <f>SUM(F118:F120)</f>
        <v>1035989.74</v>
      </c>
      <c r="G121" s="10">
        <f>SUM(G118:G120)</f>
        <v>1035989.74</v>
      </c>
      <c r="H121" s="9"/>
      <c r="I121" s="9"/>
      <c r="J121" s="24"/>
    </row>
    <row r="125" spans="1:11" s="70" customFormat="1" ht="12.75">
      <c r="A125" s="271" t="s">
        <v>88</v>
      </c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</row>
    <row r="127" ht="13.5" thickBot="1"/>
    <row r="128" spans="1:11" s="1" customFormat="1" ht="51.75" thickBot="1">
      <c r="A128" s="77" t="s">
        <v>5</v>
      </c>
      <c r="B128" s="78" t="s">
        <v>4</v>
      </c>
      <c r="C128" s="78" t="s">
        <v>3</v>
      </c>
      <c r="D128" s="78" t="s">
        <v>45</v>
      </c>
      <c r="E128" s="78" t="s">
        <v>46</v>
      </c>
      <c r="F128" s="78" t="s">
        <v>47</v>
      </c>
      <c r="G128" s="78" t="s">
        <v>48</v>
      </c>
      <c r="H128" s="78" t="s">
        <v>0</v>
      </c>
      <c r="I128" s="78" t="s">
        <v>1</v>
      </c>
      <c r="J128" s="78" t="s">
        <v>2</v>
      </c>
      <c r="K128" s="82" t="s">
        <v>65</v>
      </c>
    </row>
    <row r="129" spans="1:12" s="1" customFormat="1" ht="13.5" thickBot="1">
      <c r="A129" s="58" t="s">
        <v>8</v>
      </c>
      <c r="B129" s="59" t="s">
        <v>7</v>
      </c>
      <c r="C129" s="59" t="s">
        <v>6</v>
      </c>
      <c r="D129" s="59">
        <v>1663</v>
      </c>
      <c r="E129" s="60">
        <v>43098</v>
      </c>
      <c r="F129" s="71">
        <v>437309.83</v>
      </c>
      <c r="G129" s="71">
        <v>437309.83</v>
      </c>
      <c r="H129" s="62" t="s">
        <v>39</v>
      </c>
      <c r="I129" s="62" t="s">
        <v>39</v>
      </c>
      <c r="J129" s="62" t="s">
        <v>39</v>
      </c>
      <c r="K129" s="74" t="s">
        <v>77</v>
      </c>
      <c r="L129" s="118"/>
    </row>
    <row r="130" spans="1:11" s="5" customFormat="1" ht="13.5" thickBot="1">
      <c r="A130" s="26"/>
      <c r="B130" s="27"/>
      <c r="C130" s="27"/>
      <c r="D130" s="27"/>
      <c r="E130" s="27"/>
      <c r="F130" s="10">
        <f>SUM(F129)</f>
        <v>437309.83</v>
      </c>
      <c r="G130" s="10">
        <f>SUM(G129)</f>
        <v>437309.83</v>
      </c>
      <c r="H130" s="9"/>
      <c r="I130" s="9"/>
      <c r="J130" s="9"/>
      <c r="K130" s="24"/>
    </row>
    <row r="131" spans="1:11" s="5" customFormat="1" ht="13.5" thickBot="1">
      <c r="A131" s="49" t="s">
        <v>9</v>
      </c>
      <c r="B131" s="50" t="s">
        <v>49</v>
      </c>
      <c r="C131" s="50" t="s">
        <v>10</v>
      </c>
      <c r="D131" s="59">
        <v>47536</v>
      </c>
      <c r="E131" s="60">
        <v>43098</v>
      </c>
      <c r="F131" s="61">
        <v>202680.12</v>
      </c>
      <c r="G131" s="61">
        <v>202680.12</v>
      </c>
      <c r="H131" s="87"/>
      <c r="I131" s="86"/>
      <c r="J131" s="86"/>
      <c r="K131" s="74" t="s">
        <v>77</v>
      </c>
    </row>
    <row r="132" spans="1:11" s="5" customFormat="1" ht="13.5" thickBot="1">
      <c r="A132" s="26"/>
      <c r="B132" s="27"/>
      <c r="C132" s="27"/>
      <c r="D132" s="27"/>
      <c r="E132" s="27"/>
      <c r="F132" s="10">
        <f>SUM(F131)</f>
        <v>202680.12</v>
      </c>
      <c r="G132" s="10">
        <f>SUM(G131)</f>
        <v>202680.12</v>
      </c>
      <c r="H132" s="9"/>
      <c r="I132" s="9"/>
      <c r="J132" s="9"/>
      <c r="K132" s="24"/>
    </row>
    <row r="133" spans="1:11" ht="13.5" thickBot="1">
      <c r="A133" s="65" t="s">
        <v>13</v>
      </c>
      <c r="B133" s="66" t="s">
        <v>51</v>
      </c>
      <c r="C133" s="66" t="s">
        <v>14</v>
      </c>
      <c r="D133" s="66">
        <v>1541</v>
      </c>
      <c r="E133" s="85">
        <v>43097</v>
      </c>
      <c r="F133" s="64">
        <v>63399.94</v>
      </c>
      <c r="G133" s="64">
        <v>63399.94</v>
      </c>
      <c r="H133" s="63" t="s">
        <v>39</v>
      </c>
      <c r="I133" s="63" t="s">
        <v>39</v>
      </c>
      <c r="J133" s="63" t="s">
        <v>39</v>
      </c>
      <c r="K133" s="67" t="s">
        <v>77</v>
      </c>
    </row>
    <row r="134" spans="1:11" s="5" customFormat="1" ht="13.5" thickBot="1">
      <c r="A134" s="28"/>
      <c r="B134" s="29"/>
      <c r="C134" s="29"/>
      <c r="D134" s="29"/>
      <c r="E134" s="29"/>
      <c r="F134" s="23">
        <f>SUM(F133)</f>
        <v>63399.94</v>
      </c>
      <c r="G134" s="23">
        <f>SUM(G133)</f>
        <v>63399.94</v>
      </c>
      <c r="H134" s="4"/>
      <c r="I134" s="4"/>
      <c r="J134" s="4"/>
      <c r="K134" s="14"/>
    </row>
    <row r="135" spans="1:11" ht="13.5" thickBot="1">
      <c r="A135" s="38" t="s">
        <v>17</v>
      </c>
      <c r="B135" s="39" t="s">
        <v>53</v>
      </c>
      <c r="C135" s="39" t="s">
        <v>18</v>
      </c>
      <c r="D135" s="39">
        <v>752</v>
      </c>
      <c r="E135" s="69">
        <v>43098</v>
      </c>
      <c r="F135" s="21">
        <v>34944.85</v>
      </c>
      <c r="G135" s="21">
        <v>34944.85</v>
      </c>
      <c r="H135" s="20"/>
      <c r="I135" s="20"/>
      <c r="J135" s="20"/>
      <c r="K135" s="57" t="s">
        <v>77</v>
      </c>
    </row>
    <row r="136" spans="1:11" s="5" customFormat="1" ht="13.5" thickBot="1">
      <c r="A136" s="28"/>
      <c r="B136" s="29"/>
      <c r="C136" s="29"/>
      <c r="D136" s="29"/>
      <c r="E136" s="29"/>
      <c r="F136" s="23">
        <f>SUM(F135)</f>
        <v>34944.85</v>
      </c>
      <c r="G136" s="23">
        <f>SUM(G135)</f>
        <v>34944.85</v>
      </c>
      <c r="H136" s="4"/>
      <c r="I136" s="4"/>
      <c r="J136" s="4"/>
      <c r="K136" s="14"/>
    </row>
    <row r="137" spans="1:11" ht="23.25" thickBot="1">
      <c r="A137" s="83" t="s">
        <v>29</v>
      </c>
      <c r="B137" s="39" t="s">
        <v>68</v>
      </c>
      <c r="C137" s="39" t="s">
        <v>30</v>
      </c>
      <c r="D137" s="39">
        <v>1058</v>
      </c>
      <c r="E137" s="69">
        <v>43096</v>
      </c>
      <c r="F137" s="21">
        <v>73633.79</v>
      </c>
      <c r="G137" s="21">
        <v>73633.79</v>
      </c>
      <c r="H137" s="20"/>
      <c r="I137" s="20"/>
      <c r="J137" s="20"/>
      <c r="K137" s="57" t="s">
        <v>77</v>
      </c>
    </row>
    <row r="138" spans="1:11" s="5" customFormat="1" ht="13.5" thickBot="1">
      <c r="A138" s="28"/>
      <c r="B138" s="29"/>
      <c r="C138" s="29"/>
      <c r="D138" s="29"/>
      <c r="E138" s="29"/>
      <c r="F138" s="23">
        <f>F137</f>
        <v>73633.79</v>
      </c>
      <c r="G138" s="23">
        <f>G137</f>
        <v>73633.79</v>
      </c>
      <c r="H138" s="4"/>
      <c r="I138" s="4"/>
      <c r="J138" s="4"/>
      <c r="K138" s="14"/>
    </row>
    <row r="139" spans="1:11" s="5" customFormat="1" ht="13.5" thickBot="1">
      <c r="A139" s="53"/>
      <c r="B139" s="4"/>
      <c r="C139" s="4"/>
      <c r="D139" s="4"/>
      <c r="E139" s="4"/>
      <c r="F139" s="54">
        <f>F138+F136+F134+F132+F130</f>
        <v>811968.53</v>
      </c>
      <c r="G139" s="54">
        <f>G138+G136+G134+G132+G130</f>
        <v>811968.53</v>
      </c>
      <c r="H139" s="4"/>
      <c r="I139" s="4"/>
      <c r="J139" s="4"/>
      <c r="K139" s="14"/>
    </row>
    <row r="140" spans="1:11" s="5" customFormat="1" ht="12.75">
      <c r="A140" s="43"/>
      <c r="B140" s="43"/>
      <c r="C140" s="43"/>
      <c r="D140" s="43"/>
      <c r="E140" s="43"/>
      <c r="F140" s="84"/>
      <c r="G140" s="84"/>
      <c r="H140" s="43"/>
      <c r="I140" s="43"/>
      <c r="J140" s="43"/>
      <c r="K140" s="43"/>
    </row>
    <row r="145" spans="1:11" ht="12.75" customHeight="1">
      <c r="A145" s="271" t="s">
        <v>122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8" ht="13.5" thickBot="1"/>
    <row r="149" spans="1:10" s="76" customFormat="1" ht="45.75" thickBot="1">
      <c r="A149" s="55" t="s">
        <v>5</v>
      </c>
      <c r="B149" s="56" t="s">
        <v>4</v>
      </c>
      <c r="C149" s="56" t="s">
        <v>3</v>
      </c>
      <c r="D149" s="56" t="s">
        <v>45</v>
      </c>
      <c r="E149" s="56" t="s">
        <v>46</v>
      </c>
      <c r="F149" s="56" t="s">
        <v>47</v>
      </c>
      <c r="G149" s="56" t="s">
        <v>48</v>
      </c>
      <c r="H149" s="56" t="s">
        <v>0</v>
      </c>
      <c r="I149" s="56" t="s">
        <v>1</v>
      </c>
      <c r="J149" s="75" t="s">
        <v>65</v>
      </c>
    </row>
    <row r="150" spans="1:10" ht="12.75">
      <c r="A150" s="36" t="s">
        <v>21</v>
      </c>
      <c r="B150" s="37" t="s">
        <v>55</v>
      </c>
      <c r="C150" s="37" t="s">
        <v>22</v>
      </c>
      <c r="D150" s="37" t="s">
        <v>126</v>
      </c>
      <c r="E150" s="37" t="s">
        <v>90</v>
      </c>
      <c r="F150" s="12">
        <v>52071.04</v>
      </c>
      <c r="G150" s="12">
        <v>52071.04</v>
      </c>
      <c r="H150" s="11" t="s">
        <v>39</v>
      </c>
      <c r="I150" s="11" t="s">
        <v>39</v>
      </c>
      <c r="J150" s="16" t="s">
        <v>38</v>
      </c>
    </row>
    <row r="151" spans="1:10" ht="13.5" thickBot="1">
      <c r="A151" s="34" t="s">
        <v>21</v>
      </c>
      <c r="B151" s="35" t="s">
        <v>55</v>
      </c>
      <c r="C151" s="35" t="s">
        <v>22</v>
      </c>
      <c r="D151" s="35" t="s">
        <v>125</v>
      </c>
      <c r="E151" s="35" t="s">
        <v>90</v>
      </c>
      <c r="F151" s="17">
        <v>140534.97</v>
      </c>
      <c r="G151" s="17">
        <v>140534.97</v>
      </c>
      <c r="H151" s="19" t="s">
        <v>39</v>
      </c>
      <c r="I151" s="19" t="s">
        <v>39</v>
      </c>
      <c r="J151" s="18" t="s">
        <v>66</v>
      </c>
    </row>
    <row r="152" spans="1:10" s="5" customFormat="1" ht="13.5" thickBot="1">
      <c r="A152" s="28"/>
      <c r="B152" s="29"/>
      <c r="C152" s="29"/>
      <c r="D152" s="29"/>
      <c r="E152" s="29"/>
      <c r="F152" s="23">
        <f>SUM(F150:F151)</f>
        <v>192606.01</v>
      </c>
      <c r="G152" s="23">
        <f>SUM(G150:G151)</f>
        <v>192606.01</v>
      </c>
      <c r="H152" s="4"/>
      <c r="I152" s="4"/>
      <c r="J152" s="14"/>
    </row>
    <row r="153" spans="1:10" ht="13.5" thickBot="1">
      <c r="A153" s="38" t="s">
        <v>74</v>
      </c>
      <c r="B153" s="39" t="s">
        <v>57</v>
      </c>
      <c r="C153" s="39" t="s">
        <v>35</v>
      </c>
      <c r="D153" s="39" t="s">
        <v>81</v>
      </c>
      <c r="E153" s="39" t="s">
        <v>90</v>
      </c>
      <c r="F153" s="21">
        <v>46473.14</v>
      </c>
      <c r="G153" s="21">
        <v>46473.14</v>
      </c>
      <c r="H153" s="20" t="s">
        <v>39</v>
      </c>
      <c r="I153" s="20" t="s">
        <v>39</v>
      </c>
      <c r="J153" s="22" t="s">
        <v>38</v>
      </c>
    </row>
    <row r="154" spans="1:10" s="5" customFormat="1" ht="13.5" thickBot="1">
      <c r="A154" s="28"/>
      <c r="B154" s="29"/>
      <c r="C154" s="29"/>
      <c r="D154" s="29"/>
      <c r="E154" s="29"/>
      <c r="F154" s="23">
        <f>SUM(F153)</f>
        <v>46473.14</v>
      </c>
      <c r="G154" s="23">
        <f>SUM(G153)</f>
        <v>46473.14</v>
      </c>
      <c r="H154" s="4"/>
      <c r="I154" s="4"/>
      <c r="J154" s="14"/>
    </row>
    <row r="155" spans="1:10" ht="13.5" thickBot="1">
      <c r="A155" s="38" t="s">
        <v>36</v>
      </c>
      <c r="B155" s="39" t="s">
        <v>62</v>
      </c>
      <c r="C155" s="39" t="s">
        <v>37</v>
      </c>
      <c r="D155" s="39" t="s">
        <v>72</v>
      </c>
      <c r="E155" s="39" t="s">
        <v>90</v>
      </c>
      <c r="F155" s="21">
        <v>222737.02</v>
      </c>
      <c r="G155" s="21">
        <v>222737.02</v>
      </c>
      <c r="H155" s="20" t="s">
        <v>39</v>
      </c>
      <c r="I155" s="20" t="s">
        <v>39</v>
      </c>
      <c r="J155" s="22" t="s">
        <v>66</v>
      </c>
    </row>
    <row r="156" spans="1:10" s="5" customFormat="1" ht="13.5" thickBot="1">
      <c r="A156" s="28"/>
      <c r="B156" s="29"/>
      <c r="C156" s="29"/>
      <c r="D156" s="29"/>
      <c r="E156" s="29"/>
      <c r="F156" s="54">
        <f>SUM(F155)</f>
        <v>222737.02</v>
      </c>
      <c r="G156" s="54">
        <f>SUM(G155)</f>
        <v>222737.02</v>
      </c>
      <c r="H156" s="4"/>
      <c r="I156" s="4"/>
      <c r="J156" s="14"/>
    </row>
    <row r="157" spans="1:10" s="5" customFormat="1" ht="13.5" thickBot="1">
      <c r="A157" s="28"/>
      <c r="B157" s="29"/>
      <c r="C157" s="29"/>
      <c r="D157" s="29"/>
      <c r="E157" s="29"/>
      <c r="F157" s="54">
        <f>F152+F154+F156</f>
        <v>461816.17000000004</v>
      </c>
      <c r="G157" s="54">
        <f>G152+G154+G156</f>
        <v>461816.17000000004</v>
      </c>
      <c r="H157" s="4"/>
      <c r="I157" s="4"/>
      <c r="J157" s="14"/>
    </row>
  </sheetData>
  <sheetProtection/>
  <mergeCells count="10">
    <mergeCell ref="A101:H101"/>
    <mergeCell ref="A113:K113"/>
    <mergeCell ref="A125:K125"/>
    <mergeCell ref="A145:K145"/>
    <mergeCell ref="D4:G4"/>
    <mergeCell ref="A5:I5"/>
    <mergeCell ref="A19:K19"/>
    <mergeCell ref="A70:H70"/>
    <mergeCell ref="A80:H80"/>
    <mergeCell ref="A90:H90"/>
  </mergeCells>
  <printOptions/>
  <pageMargins left="0.17" right="0.16" top="0.17" bottom="0.17" header="0.17" footer="0.17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54">
      <selection activeCell="J166" sqref="J166"/>
    </sheetView>
  </sheetViews>
  <sheetFormatPr defaultColWidth="9.140625" defaultRowHeight="12.75"/>
  <cols>
    <col min="1" max="1" width="65.140625" style="0" bestFit="1" customWidth="1"/>
    <col min="5" max="5" width="10.140625" style="0" bestFit="1" customWidth="1"/>
    <col min="6" max="6" width="12.7109375" style="0" bestFit="1" customWidth="1"/>
    <col min="7" max="7" width="14.28125" style="0" bestFit="1" customWidth="1"/>
    <col min="8" max="8" width="11.7109375" style="0" bestFit="1" customWidth="1"/>
    <col min="9" max="9" width="10.140625" style="0" bestFit="1" customWidth="1"/>
  </cols>
  <sheetData>
    <row r="1" spans="1:9" ht="15">
      <c r="A1" s="7" t="s">
        <v>596</v>
      </c>
      <c r="B1" s="6"/>
      <c r="F1" s="120"/>
      <c r="I1" s="25" t="s">
        <v>597</v>
      </c>
    </row>
    <row r="2" spans="6:9" ht="12.75">
      <c r="F2" s="120"/>
      <c r="I2" s="8" t="s">
        <v>598</v>
      </c>
    </row>
    <row r="3" spans="6:9" ht="12.75">
      <c r="F3" s="120"/>
      <c r="I3" s="8" t="s">
        <v>599</v>
      </c>
    </row>
    <row r="4" spans="6:7" ht="12.75">
      <c r="F4" s="120"/>
      <c r="G4" s="8"/>
    </row>
    <row r="5" spans="4:7" ht="12.75">
      <c r="D5" s="272"/>
      <c r="E5" s="273"/>
      <c r="F5" s="273"/>
      <c r="G5" s="273"/>
    </row>
    <row r="6" spans="1:10" ht="12.75" customHeight="1">
      <c r="A6" s="271" t="s">
        <v>600</v>
      </c>
      <c r="B6" s="271"/>
      <c r="C6" s="271"/>
      <c r="D6" s="271"/>
      <c r="E6" s="271"/>
      <c r="F6" s="271"/>
      <c r="G6" s="271"/>
      <c r="H6" s="271"/>
      <c r="I6" s="88"/>
      <c r="J6" s="88"/>
    </row>
    <row r="8" ht="13.5" thickBot="1"/>
    <row r="9" spans="1:11" s="76" customFormat="1" ht="23.2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48</v>
      </c>
      <c r="H9" s="56" t="s">
        <v>594</v>
      </c>
      <c r="I9" s="56" t="s">
        <v>601</v>
      </c>
      <c r="J9" s="56" t="s">
        <v>129</v>
      </c>
      <c r="K9" s="75" t="s">
        <v>65</v>
      </c>
    </row>
    <row r="10" spans="1:11" ht="13.5" thickBot="1">
      <c r="A10" s="38" t="s">
        <v>8</v>
      </c>
      <c r="B10" s="39" t="s">
        <v>7</v>
      </c>
      <c r="C10" s="39" t="s">
        <v>6</v>
      </c>
      <c r="D10" s="39" t="s">
        <v>588</v>
      </c>
      <c r="E10" s="39" t="s">
        <v>589</v>
      </c>
      <c r="F10" s="21">
        <v>4624338.44</v>
      </c>
      <c r="G10" s="21">
        <v>134348.49</v>
      </c>
      <c r="H10" s="21">
        <v>4430649.99</v>
      </c>
      <c r="I10" s="68">
        <v>59339.96</v>
      </c>
      <c r="J10" s="68">
        <f>F10-G10-H10-I10</f>
        <v>0</v>
      </c>
      <c r="K10" s="22" t="s">
        <v>38</v>
      </c>
    </row>
    <row r="11" spans="1:11" s="5" customFormat="1" ht="13.5" thickBot="1">
      <c r="A11" s="28"/>
      <c r="B11" s="29"/>
      <c r="C11" s="29"/>
      <c r="D11" s="29"/>
      <c r="E11" s="29"/>
      <c r="F11" s="23">
        <f>SUM(F10)</f>
        <v>4624338.44</v>
      </c>
      <c r="G11" s="23">
        <f>SUM(G10)</f>
        <v>134348.49</v>
      </c>
      <c r="H11" s="23">
        <f>SUM(H10)</f>
        <v>4430649.99</v>
      </c>
      <c r="I11" s="54">
        <v>59339.96</v>
      </c>
      <c r="J11" s="54">
        <f aca="true" t="shared" si="0" ref="J11:J16">F11-G11-H11-I11</f>
        <v>0</v>
      </c>
      <c r="K11" s="14"/>
    </row>
    <row r="12" spans="1:11" ht="13.5" thickBot="1">
      <c r="A12" s="38" t="s">
        <v>9</v>
      </c>
      <c r="B12" s="39" t="s">
        <v>49</v>
      </c>
      <c r="C12" s="39" t="s">
        <v>10</v>
      </c>
      <c r="D12" s="39" t="s">
        <v>590</v>
      </c>
      <c r="E12" s="39" t="s">
        <v>591</v>
      </c>
      <c r="F12" s="21">
        <v>2713640.8</v>
      </c>
      <c r="G12" s="21">
        <v>78838.02</v>
      </c>
      <c r="H12" s="21">
        <v>2599981.09</v>
      </c>
      <c r="I12" s="68">
        <v>34821.69</v>
      </c>
      <c r="J12" s="68">
        <f t="shared" si="0"/>
        <v>-5.820766091346741E-11</v>
      </c>
      <c r="K12" s="22" t="s">
        <v>38</v>
      </c>
    </row>
    <row r="13" spans="1:11" s="5" customFormat="1" ht="13.5" thickBot="1">
      <c r="A13" s="28"/>
      <c r="B13" s="29"/>
      <c r="C13" s="29"/>
      <c r="D13" s="29"/>
      <c r="E13" s="29"/>
      <c r="F13" s="23">
        <f>SUM(F12)</f>
        <v>2713640.8</v>
      </c>
      <c r="G13" s="23">
        <f>SUM(G12)</f>
        <v>78838.02</v>
      </c>
      <c r="H13" s="23">
        <f>SUM(H12)</f>
        <v>2599981.09</v>
      </c>
      <c r="I13" s="54">
        <v>34821.69</v>
      </c>
      <c r="J13" s="54">
        <f t="shared" si="0"/>
        <v>-5.820766091346741E-11</v>
      </c>
      <c r="K13" s="14"/>
    </row>
    <row r="14" spans="1:11" ht="13.5" thickBot="1">
      <c r="A14" s="38" t="s">
        <v>11</v>
      </c>
      <c r="B14" s="39" t="s">
        <v>50</v>
      </c>
      <c r="C14" s="39" t="s">
        <v>12</v>
      </c>
      <c r="D14" s="39" t="s">
        <v>592</v>
      </c>
      <c r="E14" s="39" t="s">
        <v>593</v>
      </c>
      <c r="F14" s="21">
        <v>444330.18</v>
      </c>
      <c r="G14" s="21">
        <v>12908.91</v>
      </c>
      <c r="H14" s="21">
        <v>425719.59</v>
      </c>
      <c r="I14" s="68">
        <v>5701.68</v>
      </c>
      <c r="J14" s="68">
        <f t="shared" si="0"/>
        <v>-7.275957614183426E-12</v>
      </c>
      <c r="K14" s="22" t="s">
        <v>38</v>
      </c>
    </row>
    <row r="15" spans="1:11" s="5" customFormat="1" ht="13.5" thickBot="1">
      <c r="A15" s="28"/>
      <c r="B15" s="29"/>
      <c r="C15" s="29"/>
      <c r="D15" s="29"/>
      <c r="E15" s="29"/>
      <c r="F15" s="23">
        <f>SUM(F14)</f>
        <v>444330.18</v>
      </c>
      <c r="G15" s="23">
        <f>SUM(G14)</f>
        <v>12908.91</v>
      </c>
      <c r="H15" s="23">
        <f>SUM(H14)</f>
        <v>425719.59</v>
      </c>
      <c r="I15" s="54">
        <v>5701.68</v>
      </c>
      <c r="J15" s="54">
        <f t="shared" si="0"/>
        <v>-7.275957614183426E-12</v>
      </c>
      <c r="K15" s="14"/>
    </row>
    <row r="16" spans="1:11" ht="13.5" thickBot="1">
      <c r="A16" s="38" t="s">
        <v>29</v>
      </c>
      <c r="B16" s="39" t="s">
        <v>68</v>
      </c>
      <c r="C16" s="39" t="s">
        <v>30</v>
      </c>
      <c r="D16" s="39" t="s">
        <v>583</v>
      </c>
      <c r="E16" s="39" t="s">
        <v>591</v>
      </c>
      <c r="F16" s="21">
        <v>978536.88</v>
      </c>
      <c r="G16" s="21">
        <v>28428.94</v>
      </c>
      <c r="H16" s="21">
        <v>937551.27</v>
      </c>
      <c r="I16" s="68">
        <v>12556.67</v>
      </c>
      <c r="J16" s="68">
        <f t="shared" si="0"/>
        <v>4.18367562815547E-11</v>
      </c>
      <c r="K16" s="22" t="s">
        <v>38</v>
      </c>
    </row>
    <row r="17" spans="1:11" s="5" customFormat="1" ht="13.5" thickBot="1">
      <c r="A17" s="28"/>
      <c r="B17" s="29"/>
      <c r="C17" s="29"/>
      <c r="D17" s="29"/>
      <c r="E17" s="29"/>
      <c r="F17" s="23">
        <f>F16</f>
        <v>978536.88</v>
      </c>
      <c r="G17" s="23">
        <f>G16</f>
        <v>28428.94</v>
      </c>
      <c r="H17" s="54">
        <f>SUM(H16)</f>
        <v>937551.27</v>
      </c>
      <c r="I17" s="54">
        <f>SUM(I16)</f>
        <v>12556.67</v>
      </c>
      <c r="J17" s="54"/>
      <c r="K17" s="14"/>
    </row>
    <row r="18" spans="1:11" s="5" customFormat="1" ht="13.5" thickBot="1">
      <c r="A18" s="53"/>
      <c r="B18" s="4"/>
      <c r="C18" s="4"/>
      <c r="D18" s="4"/>
      <c r="E18" s="4"/>
      <c r="F18" s="54">
        <f>F11+F13+F15+F17</f>
        <v>8760846.3</v>
      </c>
      <c r="G18" s="54">
        <f>G11+G13+G15+G17</f>
        <v>254524.36000000002</v>
      </c>
      <c r="H18" s="54">
        <f>H11+H13+H15+H17</f>
        <v>8393901.94</v>
      </c>
      <c r="I18" s="54">
        <f>I11+I13+I15+I17</f>
        <v>112419.99999999999</v>
      </c>
      <c r="J18" s="54">
        <f>J11+J13+J15+J17</f>
        <v>-6.548361852765083E-11</v>
      </c>
      <c r="K18" s="14"/>
    </row>
    <row r="23" spans="1:10" ht="12.75" customHeight="1">
      <c r="A23" s="271" t="s">
        <v>602</v>
      </c>
      <c r="B23" s="271"/>
      <c r="C23" s="271"/>
      <c r="D23" s="271"/>
      <c r="E23" s="271"/>
      <c r="F23" s="271"/>
      <c r="G23" s="271"/>
      <c r="H23" s="271"/>
      <c r="I23" s="88"/>
      <c r="J23" s="88"/>
    </row>
    <row r="25" ht="13.5" thickBot="1"/>
    <row r="26" spans="1:11" s="76" customFormat="1" ht="35.25" customHeight="1" thickBot="1">
      <c r="A26" s="55" t="s">
        <v>5</v>
      </c>
      <c r="B26" s="56" t="s">
        <v>4</v>
      </c>
      <c r="C26" s="56" t="s">
        <v>3</v>
      </c>
      <c r="D26" s="56" t="s">
        <v>45</v>
      </c>
      <c r="E26" s="56" t="s">
        <v>46</v>
      </c>
      <c r="F26" s="56" t="s">
        <v>47</v>
      </c>
      <c r="G26" s="56" t="s">
        <v>48</v>
      </c>
      <c r="H26" s="56" t="s">
        <v>0</v>
      </c>
      <c r="I26" s="56" t="s">
        <v>1</v>
      </c>
      <c r="J26" s="56" t="s">
        <v>2</v>
      </c>
      <c r="K26" s="146" t="s">
        <v>65</v>
      </c>
    </row>
    <row r="27" spans="1:11" ht="12.75">
      <c r="A27" s="36" t="s">
        <v>8</v>
      </c>
      <c r="B27" s="37" t="s">
        <v>7</v>
      </c>
      <c r="C27" s="37" t="s">
        <v>6</v>
      </c>
      <c r="D27" s="37" t="s">
        <v>603</v>
      </c>
      <c r="E27" s="37" t="s">
        <v>604</v>
      </c>
      <c r="F27" s="12">
        <v>5248665.45</v>
      </c>
      <c r="G27" s="12">
        <v>5248665.45</v>
      </c>
      <c r="H27" s="11" t="s">
        <v>39</v>
      </c>
      <c r="I27" s="11" t="s">
        <v>39</v>
      </c>
      <c r="J27" s="11" t="s">
        <v>39</v>
      </c>
      <c r="K27" s="13" t="s">
        <v>38</v>
      </c>
    </row>
    <row r="28" spans="1:11" ht="12.75">
      <c r="A28" s="32" t="s">
        <v>8</v>
      </c>
      <c r="B28" s="33" t="s">
        <v>7</v>
      </c>
      <c r="C28" s="33" t="s">
        <v>6</v>
      </c>
      <c r="D28" s="33" t="s">
        <v>605</v>
      </c>
      <c r="E28" s="33" t="s">
        <v>604</v>
      </c>
      <c r="F28" s="3">
        <v>313721.45</v>
      </c>
      <c r="G28" s="3">
        <v>313721.45</v>
      </c>
      <c r="H28" s="2" t="s">
        <v>39</v>
      </c>
      <c r="I28" s="2" t="s">
        <v>39</v>
      </c>
      <c r="J28" s="2" t="s">
        <v>39</v>
      </c>
      <c r="K28" s="48" t="s">
        <v>138</v>
      </c>
    </row>
    <row r="29" spans="1:11" ht="13.5" thickBot="1">
      <c r="A29" s="34" t="s">
        <v>8</v>
      </c>
      <c r="B29" s="35" t="s">
        <v>7</v>
      </c>
      <c r="C29" s="35" t="s">
        <v>6</v>
      </c>
      <c r="D29" s="35" t="s">
        <v>606</v>
      </c>
      <c r="E29" s="35" t="s">
        <v>604</v>
      </c>
      <c r="F29" s="17">
        <v>578195.34</v>
      </c>
      <c r="G29" s="17">
        <v>578195.34</v>
      </c>
      <c r="H29" s="19" t="s">
        <v>39</v>
      </c>
      <c r="I29" s="19" t="s">
        <v>39</v>
      </c>
      <c r="J29" s="19" t="s">
        <v>39</v>
      </c>
      <c r="K29" s="44" t="s">
        <v>186</v>
      </c>
    </row>
    <row r="30" spans="1:11" s="5" customFormat="1" ht="13.5" thickBot="1">
      <c r="A30" s="28"/>
      <c r="B30" s="29"/>
      <c r="C30" s="29"/>
      <c r="D30" s="29"/>
      <c r="E30" s="29"/>
      <c r="F30" s="23">
        <f>SUM(F27:F29)</f>
        <v>6140582.24</v>
      </c>
      <c r="G30" s="23">
        <f>SUM(G27:G29)</f>
        <v>6140582.24</v>
      </c>
      <c r="H30" s="4"/>
      <c r="I30" s="4"/>
      <c r="J30" s="4"/>
      <c r="K30" s="14"/>
    </row>
    <row r="31" spans="1:11" ht="12.75">
      <c r="A31" s="36" t="s">
        <v>9</v>
      </c>
      <c r="B31" s="37" t="s">
        <v>49</v>
      </c>
      <c r="C31" s="37" t="s">
        <v>10</v>
      </c>
      <c r="D31" s="37" t="s">
        <v>607</v>
      </c>
      <c r="E31" s="37" t="s">
        <v>608</v>
      </c>
      <c r="F31" s="12">
        <v>2621286.87</v>
      </c>
      <c r="G31" s="12">
        <v>2621286.87</v>
      </c>
      <c r="H31" s="11" t="s">
        <v>39</v>
      </c>
      <c r="I31" s="11" t="s">
        <v>39</v>
      </c>
      <c r="J31" s="11" t="s">
        <v>39</v>
      </c>
      <c r="K31" s="13" t="s">
        <v>38</v>
      </c>
    </row>
    <row r="32" spans="1:11" ht="12.75">
      <c r="A32" s="32" t="s">
        <v>9</v>
      </c>
      <c r="B32" s="33" t="s">
        <v>49</v>
      </c>
      <c r="C32" s="33" t="s">
        <v>10</v>
      </c>
      <c r="D32" s="33" t="s">
        <v>609</v>
      </c>
      <c r="E32" s="33" t="s">
        <v>608</v>
      </c>
      <c r="F32" s="3">
        <v>410209.27</v>
      </c>
      <c r="G32" s="3">
        <v>410209.27</v>
      </c>
      <c r="H32" s="2" t="s">
        <v>39</v>
      </c>
      <c r="I32" s="2" t="s">
        <v>39</v>
      </c>
      <c r="J32" s="2" t="s">
        <v>39</v>
      </c>
      <c r="K32" s="48" t="s">
        <v>138</v>
      </c>
    </row>
    <row r="33" spans="1:11" ht="12.75">
      <c r="A33" s="32" t="s">
        <v>9</v>
      </c>
      <c r="B33" s="33" t="s">
        <v>49</v>
      </c>
      <c r="C33" s="33" t="s">
        <v>10</v>
      </c>
      <c r="D33" s="33" t="s">
        <v>610</v>
      </c>
      <c r="E33" s="33" t="s">
        <v>608</v>
      </c>
      <c r="F33" s="3">
        <v>1294490.03</v>
      </c>
      <c r="G33" s="3">
        <v>1294490.03</v>
      </c>
      <c r="H33" s="2" t="s">
        <v>39</v>
      </c>
      <c r="I33" s="2" t="s">
        <v>39</v>
      </c>
      <c r="J33" s="2" t="s">
        <v>39</v>
      </c>
      <c r="K33" s="48" t="s">
        <v>186</v>
      </c>
    </row>
    <row r="34" spans="1:11" ht="13.5" thickBot="1">
      <c r="A34" s="34" t="s">
        <v>9</v>
      </c>
      <c r="B34" s="35" t="s">
        <v>49</v>
      </c>
      <c r="C34" s="35" t="s">
        <v>10</v>
      </c>
      <c r="D34" s="35" t="s">
        <v>611</v>
      </c>
      <c r="E34" s="35" t="s">
        <v>608</v>
      </c>
      <c r="F34" s="17">
        <v>49008.96</v>
      </c>
      <c r="G34" s="17">
        <v>49008.96</v>
      </c>
      <c r="H34" s="19" t="s">
        <v>39</v>
      </c>
      <c r="I34" s="19" t="s">
        <v>39</v>
      </c>
      <c r="J34" s="19" t="s">
        <v>39</v>
      </c>
      <c r="K34" s="44" t="s">
        <v>191</v>
      </c>
    </row>
    <row r="35" spans="1:11" s="5" customFormat="1" ht="13.5" thickBot="1">
      <c r="A35" s="28"/>
      <c r="B35" s="29"/>
      <c r="C35" s="29"/>
      <c r="D35" s="29"/>
      <c r="E35" s="29"/>
      <c r="F35" s="23">
        <f>SUM(F31:F34)</f>
        <v>4374995.13</v>
      </c>
      <c r="G35" s="23">
        <f>SUM(G31:G34)</f>
        <v>4374995.13</v>
      </c>
      <c r="H35" s="4"/>
      <c r="I35" s="4"/>
      <c r="J35" s="4"/>
      <c r="K35" s="14"/>
    </row>
    <row r="36" spans="1:11" ht="12.75">
      <c r="A36" s="36" t="s">
        <v>11</v>
      </c>
      <c r="B36" s="37" t="s">
        <v>50</v>
      </c>
      <c r="C36" s="37" t="s">
        <v>12</v>
      </c>
      <c r="D36" s="37" t="s">
        <v>612</v>
      </c>
      <c r="E36" s="37" t="s">
        <v>604</v>
      </c>
      <c r="F36" s="12">
        <v>516176.1</v>
      </c>
      <c r="G36" s="12">
        <v>469745.91</v>
      </c>
      <c r="H36" s="11" t="s">
        <v>612</v>
      </c>
      <c r="I36" s="11" t="s">
        <v>613</v>
      </c>
      <c r="J36" s="12">
        <v>46430.19</v>
      </c>
      <c r="K36" s="13" t="s">
        <v>38</v>
      </c>
    </row>
    <row r="37" spans="1:11" ht="13.5" thickBot="1">
      <c r="A37" s="34" t="s">
        <v>11</v>
      </c>
      <c r="B37" s="35" t="s">
        <v>50</v>
      </c>
      <c r="C37" s="35" t="s">
        <v>12</v>
      </c>
      <c r="D37" s="35" t="s">
        <v>614</v>
      </c>
      <c r="E37" s="35" t="s">
        <v>604</v>
      </c>
      <c r="F37" s="17">
        <v>147618</v>
      </c>
      <c r="G37" s="17">
        <v>147618</v>
      </c>
      <c r="H37" s="19" t="s">
        <v>39</v>
      </c>
      <c r="I37" s="19" t="s">
        <v>39</v>
      </c>
      <c r="J37" s="19" t="s">
        <v>39</v>
      </c>
      <c r="K37" s="44" t="s">
        <v>186</v>
      </c>
    </row>
    <row r="38" spans="1:11" s="5" customFormat="1" ht="13.5" thickBot="1">
      <c r="A38" s="28"/>
      <c r="B38" s="29"/>
      <c r="C38" s="29"/>
      <c r="D38" s="29"/>
      <c r="E38" s="29"/>
      <c r="F38" s="23">
        <f>SUM(F36:F37)</f>
        <v>663794.1</v>
      </c>
      <c r="G38" s="23">
        <f>SUM(G36:G37)</f>
        <v>617363.9099999999</v>
      </c>
      <c r="H38" s="4"/>
      <c r="I38" s="4"/>
      <c r="J38" s="23">
        <f>SUM(J36:J37)</f>
        <v>46430.19</v>
      </c>
      <c r="K38" s="14"/>
    </row>
    <row r="39" spans="1:11" ht="12.75">
      <c r="A39" s="36" t="s">
        <v>13</v>
      </c>
      <c r="B39" s="37" t="s">
        <v>51</v>
      </c>
      <c r="C39" s="37" t="s">
        <v>14</v>
      </c>
      <c r="D39" s="37" t="s">
        <v>615</v>
      </c>
      <c r="E39" s="37" t="s">
        <v>604</v>
      </c>
      <c r="F39" s="12">
        <v>534973.62</v>
      </c>
      <c r="G39" s="12">
        <v>534973.62</v>
      </c>
      <c r="H39" s="11" t="s">
        <v>39</v>
      </c>
      <c r="I39" s="11" t="s">
        <v>39</v>
      </c>
      <c r="J39" s="11" t="s">
        <v>39</v>
      </c>
      <c r="K39" s="13" t="s">
        <v>38</v>
      </c>
    </row>
    <row r="40" spans="1:11" ht="12.75">
      <c r="A40" s="32" t="s">
        <v>13</v>
      </c>
      <c r="B40" s="33" t="s">
        <v>51</v>
      </c>
      <c r="C40" s="33" t="s">
        <v>14</v>
      </c>
      <c r="D40" s="33" t="s">
        <v>403</v>
      </c>
      <c r="E40" s="33" t="s">
        <v>604</v>
      </c>
      <c r="F40" s="3">
        <v>171038.59</v>
      </c>
      <c r="G40" s="3">
        <v>171038.59</v>
      </c>
      <c r="H40" s="2" t="s">
        <v>39</v>
      </c>
      <c r="I40" s="2" t="s">
        <v>39</v>
      </c>
      <c r="J40" s="2" t="s">
        <v>39</v>
      </c>
      <c r="K40" s="48" t="s">
        <v>138</v>
      </c>
    </row>
    <row r="41" spans="1:11" ht="12.75">
      <c r="A41" s="32" t="s">
        <v>13</v>
      </c>
      <c r="B41" s="33" t="s">
        <v>51</v>
      </c>
      <c r="C41" s="33" t="s">
        <v>14</v>
      </c>
      <c r="D41" s="33" t="s">
        <v>408</v>
      </c>
      <c r="E41" s="33" t="s">
        <v>604</v>
      </c>
      <c r="F41" s="3">
        <v>169287</v>
      </c>
      <c r="G41" s="3">
        <v>169287</v>
      </c>
      <c r="H41" s="2" t="s">
        <v>39</v>
      </c>
      <c r="I41" s="2" t="s">
        <v>39</v>
      </c>
      <c r="J41" s="2" t="s">
        <v>39</v>
      </c>
      <c r="K41" s="48" t="s">
        <v>186</v>
      </c>
    </row>
    <row r="42" spans="1:11" ht="13.5" thickBot="1">
      <c r="A42" s="34" t="s">
        <v>13</v>
      </c>
      <c r="B42" s="35" t="s">
        <v>51</v>
      </c>
      <c r="C42" s="35" t="s">
        <v>14</v>
      </c>
      <c r="D42" s="35" t="s">
        <v>404</v>
      </c>
      <c r="E42" s="35" t="s">
        <v>604</v>
      </c>
      <c r="F42" s="17">
        <v>45239.04</v>
      </c>
      <c r="G42" s="17">
        <v>45239.04</v>
      </c>
      <c r="H42" s="19" t="s">
        <v>39</v>
      </c>
      <c r="I42" s="19" t="s">
        <v>39</v>
      </c>
      <c r="J42" s="19" t="s">
        <v>39</v>
      </c>
      <c r="K42" s="44" t="s">
        <v>191</v>
      </c>
    </row>
    <row r="43" spans="1:11" s="5" customFormat="1" ht="13.5" thickBot="1">
      <c r="A43" s="28"/>
      <c r="B43" s="29"/>
      <c r="C43" s="29"/>
      <c r="D43" s="29"/>
      <c r="E43" s="29"/>
      <c r="F43" s="23">
        <f>SUM(F39:F42)</f>
        <v>920538.25</v>
      </c>
      <c r="G43" s="23">
        <f>SUM(G39:G42)</f>
        <v>920538.25</v>
      </c>
      <c r="H43" s="4"/>
      <c r="I43" s="4"/>
      <c r="J43" s="4"/>
      <c r="K43" s="14"/>
    </row>
    <row r="44" spans="1:11" ht="12.75">
      <c r="A44" s="36" t="s">
        <v>15</v>
      </c>
      <c r="B44" s="37" t="s">
        <v>52</v>
      </c>
      <c r="C44" s="37" t="s">
        <v>16</v>
      </c>
      <c r="D44" s="37" t="s">
        <v>616</v>
      </c>
      <c r="E44" s="37" t="s">
        <v>608</v>
      </c>
      <c r="F44" s="12">
        <v>821788.21</v>
      </c>
      <c r="G44" s="12">
        <v>821788.21</v>
      </c>
      <c r="H44" s="11" t="s">
        <v>39</v>
      </c>
      <c r="I44" s="11" t="s">
        <v>39</v>
      </c>
      <c r="J44" s="11" t="s">
        <v>39</v>
      </c>
      <c r="K44" s="13" t="s">
        <v>38</v>
      </c>
    </row>
    <row r="45" spans="1:11" ht="12.75">
      <c r="A45" s="32" t="s">
        <v>15</v>
      </c>
      <c r="B45" s="33" t="s">
        <v>52</v>
      </c>
      <c r="C45" s="33" t="s">
        <v>16</v>
      </c>
      <c r="D45" s="33" t="s">
        <v>617</v>
      </c>
      <c r="E45" s="33" t="s">
        <v>608</v>
      </c>
      <c r="F45" s="3">
        <v>30730</v>
      </c>
      <c r="G45" s="3">
        <v>30730</v>
      </c>
      <c r="H45" s="2" t="s">
        <v>39</v>
      </c>
      <c r="I45" s="2" t="s">
        <v>39</v>
      </c>
      <c r="J45" s="2" t="s">
        <v>39</v>
      </c>
      <c r="K45" s="48" t="s">
        <v>138</v>
      </c>
    </row>
    <row r="46" spans="1:11" ht="13.5" thickBot="1">
      <c r="A46" s="34" t="s">
        <v>15</v>
      </c>
      <c r="B46" s="35" t="s">
        <v>52</v>
      </c>
      <c r="C46" s="35" t="s">
        <v>16</v>
      </c>
      <c r="D46" s="35" t="s">
        <v>618</v>
      </c>
      <c r="E46" s="35" t="s">
        <v>608</v>
      </c>
      <c r="F46" s="17">
        <v>277533</v>
      </c>
      <c r="G46" s="17">
        <v>277533</v>
      </c>
      <c r="H46" s="19" t="s">
        <v>39</v>
      </c>
      <c r="I46" s="19" t="s">
        <v>39</v>
      </c>
      <c r="J46" s="19" t="s">
        <v>39</v>
      </c>
      <c r="K46" s="44" t="s">
        <v>186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1130051.21</v>
      </c>
      <c r="G47" s="23">
        <f>SUM(G44:G46)</f>
        <v>1130051.21</v>
      </c>
      <c r="H47" s="4"/>
      <c r="I47" s="4"/>
      <c r="J47" s="4"/>
      <c r="K47" s="14"/>
    </row>
    <row r="48" spans="1:11" ht="12.75">
      <c r="A48" s="36" t="s">
        <v>17</v>
      </c>
      <c r="B48" s="37" t="s">
        <v>53</v>
      </c>
      <c r="C48" s="37" t="s">
        <v>18</v>
      </c>
      <c r="D48" s="37" t="s">
        <v>447</v>
      </c>
      <c r="E48" s="37" t="s">
        <v>604</v>
      </c>
      <c r="F48" s="12">
        <v>983852.08</v>
      </c>
      <c r="G48" s="12">
        <v>983852.08</v>
      </c>
      <c r="H48" s="11" t="s">
        <v>39</v>
      </c>
      <c r="I48" s="11" t="s">
        <v>39</v>
      </c>
      <c r="J48" s="11" t="s">
        <v>39</v>
      </c>
      <c r="K48" s="13" t="s">
        <v>38</v>
      </c>
    </row>
    <row r="49" spans="1:11" ht="12.75">
      <c r="A49" s="32" t="s">
        <v>17</v>
      </c>
      <c r="B49" s="33" t="s">
        <v>53</v>
      </c>
      <c r="C49" s="33" t="s">
        <v>18</v>
      </c>
      <c r="D49" s="33" t="s">
        <v>446</v>
      </c>
      <c r="E49" s="33" t="s">
        <v>604</v>
      </c>
      <c r="F49" s="3">
        <v>578455.25</v>
      </c>
      <c r="G49" s="3">
        <v>578455.25</v>
      </c>
      <c r="H49" s="2" t="s">
        <v>39</v>
      </c>
      <c r="I49" s="2" t="s">
        <v>39</v>
      </c>
      <c r="J49" s="2" t="s">
        <v>39</v>
      </c>
      <c r="K49" s="48" t="s">
        <v>138</v>
      </c>
    </row>
    <row r="50" spans="1:11" ht="13.5" thickBot="1">
      <c r="A50" s="34" t="s">
        <v>17</v>
      </c>
      <c r="B50" s="35" t="s">
        <v>53</v>
      </c>
      <c r="C50" s="35" t="s">
        <v>18</v>
      </c>
      <c r="D50" s="35" t="s">
        <v>445</v>
      </c>
      <c r="E50" s="35" t="s">
        <v>604</v>
      </c>
      <c r="F50" s="17">
        <v>17000</v>
      </c>
      <c r="G50" s="17">
        <v>17000</v>
      </c>
      <c r="H50" s="19" t="s">
        <v>39</v>
      </c>
      <c r="I50" s="19" t="s">
        <v>39</v>
      </c>
      <c r="J50" s="19" t="s">
        <v>39</v>
      </c>
      <c r="K50" s="44" t="s">
        <v>186</v>
      </c>
    </row>
    <row r="51" spans="1:11" s="5" customFormat="1" ht="13.5" thickBot="1">
      <c r="A51" s="28"/>
      <c r="B51" s="29"/>
      <c r="C51" s="29"/>
      <c r="D51" s="29"/>
      <c r="E51" s="29"/>
      <c r="F51" s="23">
        <f>SUM(F48:F50)</f>
        <v>1579307.33</v>
      </c>
      <c r="G51" s="23">
        <f>SUM(G48:G50)</f>
        <v>1579307.33</v>
      </c>
      <c r="H51" s="4"/>
      <c r="I51" s="4"/>
      <c r="J51" s="4"/>
      <c r="K51" s="14"/>
    </row>
    <row r="52" spans="1:11" ht="12.75">
      <c r="A52" s="36" t="s">
        <v>19</v>
      </c>
      <c r="B52" s="37" t="s">
        <v>54</v>
      </c>
      <c r="C52" s="37" t="s">
        <v>20</v>
      </c>
      <c r="D52" s="37" t="s">
        <v>619</v>
      </c>
      <c r="E52" s="37" t="s">
        <v>604</v>
      </c>
      <c r="F52" s="12">
        <v>64162.06</v>
      </c>
      <c r="G52" s="12">
        <v>64162.06</v>
      </c>
      <c r="H52" s="11" t="s">
        <v>39</v>
      </c>
      <c r="I52" s="11" t="s">
        <v>39</v>
      </c>
      <c r="J52" s="11" t="s">
        <v>39</v>
      </c>
      <c r="K52" s="13" t="s">
        <v>38</v>
      </c>
    </row>
    <row r="53" spans="1:11" ht="12.75">
      <c r="A53" s="32" t="s">
        <v>19</v>
      </c>
      <c r="B53" s="33" t="s">
        <v>54</v>
      </c>
      <c r="C53" s="33" t="s">
        <v>20</v>
      </c>
      <c r="D53" s="33" t="s">
        <v>620</v>
      </c>
      <c r="E53" s="33" t="s">
        <v>604</v>
      </c>
      <c r="F53" s="3">
        <v>52447.71</v>
      </c>
      <c r="G53" s="3">
        <v>52447.71</v>
      </c>
      <c r="H53" s="2" t="s">
        <v>39</v>
      </c>
      <c r="I53" s="2" t="s">
        <v>39</v>
      </c>
      <c r="J53" s="2" t="s">
        <v>39</v>
      </c>
      <c r="K53" s="48" t="s">
        <v>138</v>
      </c>
    </row>
    <row r="54" spans="1:11" ht="13.5" thickBot="1">
      <c r="A54" s="34" t="s">
        <v>19</v>
      </c>
      <c r="B54" s="35" t="s">
        <v>54</v>
      </c>
      <c r="C54" s="35" t="s">
        <v>20</v>
      </c>
      <c r="D54" s="35" t="s">
        <v>621</v>
      </c>
      <c r="E54" s="35" t="s">
        <v>604</v>
      </c>
      <c r="F54" s="17">
        <v>42860.94</v>
      </c>
      <c r="G54" s="17">
        <v>42860.94</v>
      </c>
      <c r="H54" s="19" t="s">
        <v>39</v>
      </c>
      <c r="I54" s="19" t="s">
        <v>39</v>
      </c>
      <c r="J54" s="19" t="s">
        <v>39</v>
      </c>
      <c r="K54" s="44" t="s">
        <v>186</v>
      </c>
    </row>
    <row r="55" spans="1:11" s="5" customFormat="1" ht="13.5" thickBot="1">
      <c r="A55" s="28"/>
      <c r="B55" s="29"/>
      <c r="C55" s="29"/>
      <c r="D55" s="29"/>
      <c r="E55" s="29"/>
      <c r="F55" s="23">
        <f>SUM(F52:F54)</f>
        <v>159470.71</v>
      </c>
      <c r="G55" s="23">
        <f>SUM(G52:G54)</f>
        <v>159470.71</v>
      </c>
      <c r="H55" s="4"/>
      <c r="I55" s="4"/>
      <c r="J55" s="4"/>
      <c r="K55" s="14"/>
    </row>
    <row r="56" spans="1:11" ht="12.75">
      <c r="A56" s="36" t="s">
        <v>21</v>
      </c>
      <c r="B56" s="37" t="s">
        <v>55</v>
      </c>
      <c r="C56" s="37" t="s">
        <v>22</v>
      </c>
      <c r="D56" s="37" t="s">
        <v>622</v>
      </c>
      <c r="E56" s="37" t="s">
        <v>604</v>
      </c>
      <c r="F56" s="12">
        <v>73677.87</v>
      </c>
      <c r="G56" s="12">
        <v>73677.87</v>
      </c>
      <c r="H56" s="11" t="s">
        <v>39</v>
      </c>
      <c r="I56" s="11" t="s">
        <v>39</v>
      </c>
      <c r="J56" s="11" t="s">
        <v>39</v>
      </c>
      <c r="K56" s="13" t="s">
        <v>38</v>
      </c>
    </row>
    <row r="57" spans="1:11" ht="13.5" thickBot="1">
      <c r="A57" s="34" t="s">
        <v>21</v>
      </c>
      <c r="B57" s="35" t="s">
        <v>55</v>
      </c>
      <c r="C57" s="35" t="s">
        <v>22</v>
      </c>
      <c r="D57" s="35" t="s">
        <v>623</v>
      </c>
      <c r="E57" s="35" t="s">
        <v>604</v>
      </c>
      <c r="F57" s="17">
        <v>200955.59</v>
      </c>
      <c r="G57" s="17">
        <v>200955.59</v>
      </c>
      <c r="H57" s="19" t="s">
        <v>39</v>
      </c>
      <c r="I57" s="19" t="s">
        <v>39</v>
      </c>
      <c r="J57" s="19" t="s">
        <v>39</v>
      </c>
      <c r="K57" s="44" t="s">
        <v>186</v>
      </c>
    </row>
    <row r="58" spans="1:11" s="5" customFormat="1" ht="13.5" thickBot="1">
      <c r="A58" s="28"/>
      <c r="B58" s="29"/>
      <c r="C58" s="29"/>
      <c r="D58" s="29"/>
      <c r="E58" s="29"/>
      <c r="F58" s="23">
        <f>SUM(F56:F57)</f>
        <v>274633.45999999996</v>
      </c>
      <c r="G58" s="23">
        <f>SUM(G56:G57)</f>
        <v>274633.45999999996</v>
      </c>
      <c r="H58" s="4"/>
      <c r="I58" s="4"/>
      <c r="J58" s="4"/>
      <c r="K58" s="14"/>
    </row>
    <row r="59" spans="1:11" ht="13.5" thickBot="1">
      <c r="A59" s="38" t="s">
        <v>74</v>
      </c>
      <c r="B59" s="39" t="s">
        <v>57</v>
      </c>
      <c r="C59" s="39" t="s">
        <v>35</v>
      </c>
      <c r="D59" s="39" t="s">
        <v>624</v>
      </c>
      <c r="E59" s="39" t="s">
        <v>608</v>
      </c>
      <c r="F59" s="21">
        <v>206001.08</v>
      </c>
      <c r="G59" s="21">
        <v>206001.08</v>
      </c>
      <c r="H59" s="20" t="s">
        <v>39</v>
      </c>
      <c r="I59" s="20" t="s">
        <v>39</v>
      </c>
      <c r="J59" s="20" t="s">
        <v>39</v>
      </c>
      <c r="K59" s="57" t="s">
        <v>38</v>
      </c>
    </row>
    <row r="60" spans="1:11" s="5" customFormat="1" ht="13.5" thickBot="1">
      <c r="A60" s="28"/>
      <c r="B60" s="29"/>
      <c r="C60" s="29"/>
      <c r="D60" s="29"/>
      <c r="E60" s="29"/>
      <c r="F60" s="23">
        <f>SUM(F59)</f>
        <v>206001.08</v>
      </c>
      <c r="G60" s="23">
        <f>SUM(G59)</f>
        <v>206001.08</v>
      </c>
      <c r="H60" s="4"/>
      <c r="I60" s="4"/>
      <c r="J60" s="4"/>
      <c r="K60" s="14"/>
    </row>
    <row r="61" spans="1:11" ht="12.75">
      <c r="A61" s="36" t="s">
        <v>23</v>
      </c>
      <c r="B61" s="37" t="s">
        <v>58</v>
      </c>
      <c r="C61" s="37" t="s">
        <v>24</v>
      </c>
      <c r="D61" s="37" t="s">
        <v>625</v>
      </c>
      <c r="E61" s="37" t="s">
        <v>604</v>
      </c>
      <c r="F61" s="12">
        <v>396541.51</v>
      </c>
      <c r="G61" s="12">
        <v>396541.51</v>
      </c>
      <c r="H61" s="11" t="s">
        <v>39</v>
      </c>
      <c r="I61" s="11" t="s">
        <v>39</v>
      </c>
      <c r="J61" s="11" t="s">
        <v>39</v>
      </c>
      <c r="K61" s="13" t="s">
        <v>38</v>
      </c>
    </row>
    <row r="62" spans="1:11" ht="12.75">
      <c r="A62" s="32" t="s">
        <v>23</v>
      </c>
      <c r="B62" s="33" t="s">
        <v>58</v>
      </c>
      <c r="C62" s="33" t="s">
        <v>24</v>
      </c>
      <c r="D62" s="33" t="s">
        <v>626</v>
      </c>
      <c r="E62" s="33" t="s">
        <v>604</v>
      </c>
      <c r="F62" s="3">
        <v>128964.78</v>
      </c>
      <c r="G62" s="3">
        <v>128964.78</v>
      </c>
      <c r="H62" s="2" t="s">
        <v>39</v>
      </c>
      <c r="I62" s="2" t="s">
        <v>39</v>
      </c>
      <c r="J62" s="2" t="s">
        <v>39</v>
      </c>
      <c r="K62" s="48" t="s">
        <v>138</v>
      </c>
    </row>
    <row r="63" spans="1:11" ht="12.75">
      <c r="A63" s="32" t="s">
        <v>23</v>
      </c>
      <c r="B63" s="33" t="s">
        <v>58</v>
      </c>
      <c r="C63" s="33" t="s">
        <v>24</v>
      </c>
      <c r="D63" s="33" t="s">
        <v>627</v>
      </c>
      <c r="E63" s="33" t="s">
        <v>604</v>
      </c>
      <c r="F63" s="3">
        <v>253998.43</v>
      </c>
      <c r="G63" s="3">
        <v>253998.43</v>
      </c>
      <c r="H63" s="2" t="s">
        <v>39</v>
      </c>
      <c r="I63" s="2" t="s">
        <v>39</v>
      </c>
      <c r="J63" s="2" t="s">
        <v>39</v>
      </c>
      <c r="K63" s="48" t="s">
        <v>186</v>
      </c>
    </row>
    <row r="64" spans="1:11" ht="13.5" thickBot="1">
      <c r="A64" s="34" t="s">
        <v>23</v>
      </c>
      <c r="B64" s="35" t="s">
        <v>58</v>
      </c>
      <c r="C64" s="35" t="s">
        <v>24</v>
      </c>
      <c r="D64" s="35" t="s">
        <v>628</v>
      </c>
      <c r="E64" s="35" t="s">
        <v>604</v>
      </c>
      <c r="F64" s="17">
        <v>26389.44</v>
      </c>
      <c r="G64" s="17">
        <v>26389.44</v>
      </c>
      <c r="H64" s="19" t="s">
        <v>39</v>
      </c>
      <c r="I64" s="19" t="s">
        <v>39</v>
      </c>
      <c r="J64" s="19" t="s">
        <v>39</v>
      </c>
      <c r="K64" s="44" t="s">
        <v>191</v>
      </c>
    </row>
    <row r="65" spans="1:11" s="5" customFormat="1" ht="13.5" thickBot="1">
      <c r="A65" s="28"/>
      <c r="B65" s="29"/>
      <c r="C65" s="29"/>
      <c r="D65" s="29"/>
      <c r="E65" s="29"/>
      <c r="F65" s="23">
        <f>SUM(F61:F64)</f>
        <v>805894.1599999999</v>
      </c>
      <c r="G65" s="23">
        <f>SUM(G61:G64)</f>
        <v>805894.1599999999</v>
      </c>
      <c r="H65" s="4"/>
      <c r="I65" s="4"/>
      <c r="J65" s="4"/>
      <c r="K65" s="14"/>
    </row>
    <row r="66" spans="1:11" ht="12.75">
      <c r="A66" s="36" t="s">
        <v>25</v>
      </c>
      <c r="B66" s="37" t="s">
        <v>59</v>
      </c>
      <c r="C66" s="37" t="s">
        <v>26</v>
      </c>
      <c r="D66" s="37" t="s">
        <v>625</v>
      </c>
      <c r="E66" s="37" t="s">
        <v>604</v>
      </c>
      <c r="F66" s="12">
        <v>81142.78</v>
      </c>
      <c r="G66" s="12">
        <v>81142.78</v>
      </c>
      <c r="H66" s="11" t="s">
        <v>39</v>
      </c>
      <c r="I66" s="11" t="s">
        <v>39</v>
      </c>
      <c r="J66" s="11" t="s">
        <v>39</v>
      </c>
      <c r="K66" s="13" t="s">
        <v>38</v>
      </c>
    </row>
    <row r="67" spans="1:11" ht="13.5" thickBot="1">
      <c r="A67" s="34" t="s">
        <v>25</v>
      </c>
      <c r="B67" s="35" t="s">
        <v>59</v>
      </c>
      <c r="C67" s="35" t="s">
        <v>26</v>
      </c>
      <c r="D67" s="35" t="s">
        <v>629</v>
      </c>
      <c r="E67" s="35" t="s">
        <v>604</v>
      </c>
      <c r="F67" s="17">
        <v>120839.34</v>
      </c>
      <c r="G67" s="17">
        <v>120839.34</v>
      </c>
      <c r="H67" s="19" t="s">
        <v>39</v>
      </c>
      <c r="I67" s="19" t="s">
        <v>39</v>
      </c>
      <c r="J67" s="19" t="s">
        <v>39</v>
      </c>
      <c r="K67" s="44" t="s">
        <v>186</v>
      </c>
    </row>
    <row r="68" spans="1:11" s="5" customFormat="1" ht="13.5" thickBot="1">
      <c r="A68" s="28"/>
      <c r="B68" s="29"/>
      <c r="C68" s="29"/>
      <c r="D68" s="29"/>
      <c r="E68" s="29"/>
      <c r="F68" s="23">
        <f>SUM(F66:F67)</f>
        <v>201982.12</v>
      </c>
      <c r="G68" s="23">
        <f>SUM(G66:G67)</f>
        <v>201982.12</v>
      </c>
      <c r="H68" s="4"/>
      <c r="I68" s="4"/>
      <c r="J68" s="4"/>
      <c r="K68" s="14"/>
    </row>
    <row r="69" spans="1:11" ht="12.75">
      <c r="A69" s="36" t="s">
        <v>27</v>
      </c>
      <c r="B69" s="37" t="s">
        <v>67</v>
      </c>
      <c r="C69" s="37" t="s">
        <v>28</v>
      </c>
      <c r="D69" s="37" t="s">
        <v>630</v>
      </c>
      <c r="E69" s="37" t="s">
        <v>604</v>
      </c>
      <c r="F69" s="12">
        <v>42094.34</v>
      </c>
      <c r="G69" s="12">
        <v>42094.34</v>
      </c>
      <c r="H69" s="11" t="s">
        <v>39</v>
      </c>
      <c r="I69" s="11" t="s">
        <v>39</v>
      </c>
      <c r="J69" s="11" t="s">
        <v>39</v>
      </c>
      <c r="K69" s="13" t="s">
        <v>38</v>
      </c>
    </row>
    <row r="70" spans="1:11" ht="12.75">
      <c r="A70" s="32" t="s">
        <v>27</v>
      </c>
      <c r="B70" s="33" t="s">
        <v>67</v>
      </c>
      <c r="C70" s="33" t="s">
        <v>28</v>
      </c>
      <c r="D70" s="33" t="s">
        <v>631</v>
      </c>
      <c r="E70" s="33" t="s">
        <v>604</v>
      </c>
      <c r="F70" s="3">
        <v>48251.89</v>
      </c>
      <c r="G70" s="3">
        <v>48251.89</v>
      </c>
      <c r="H70" s="2" t="s">
        <v>39</v>
      </c>
      <c r="I70" s="2" t="s">
        <v>39</v>
      </c>
      <c r="J70" s="2" t="s">
        <v>39</v>
      </c>
      <c r="K70" s="48" t="s">
        <v>138</v>
      </c>
    </row>
    <row r="71" spans="1:11" ht="13.5" thickBot="1">
      <c r="A71" s="34" t="s">
        <v>27</v>
      </c>
      <c r="B71" s="35" t="s">
        <v>67</v>
      </c>
      <c r="C71" s="35" t="s">
        <v>28</v>
      </c>
      <c r="D71" s="35" t="s">
        <v>632</v>
      </c>
      <c r="E71" s="35" t="s">
        <v>604</v>
      </c>
      <c r="F71" s="17">
        <v>21183.16</v>
      </c>
      <c r="G71" s="17">
        <v>21183.16</v>
      </c>
      <c r="H71" s="19" t="s">
        <v>39</v>
      </c>
      <c r="I71" s="19" t="s">
        <v>39</v>
      </c>
      <c r="J71" s="19" t="s">
        <v>39</v>
      </c>
      <c r="K71" s="44" t="s">
        <v>186</v>
      </c>
    </row>
    <row r="72" spans="1:11" s="5" customFormat="1" ht="13.5" thickBot="1">
      <c r="A72" s="28"/>
      <c r="B72" s="29"/>
      <c r="C72" s="29"/>
      <c r="D72" s="29"/>
      <c r="E72" s="29"/>
      <c r="F72" s="23">
        <f>SUM(F69:F71)</f>
        <v>111529.39</v>
      </c>
      <c r="G72" s="23">
        <f>SUM(G69:G71)</f>
        <v>111529.39</v>
      </c>
      <c r="H72" s="4"/>
      <c r="I72" s="4"/>
      <c r="J72" s="4"/>
      <c r="K72" s="14"/>
    </row>
    <row r="73" spans="1:11" ht="12.75">
      <c r="A73" s="36" t="s">
        <v>29</v>
      </c>
      <c r="B73" s="37" t="s">
        <v>68</v>
      </c>
      <c r="C73" s="37" t="s">
        <v>30</v>
      </c>
      <c r="D73" s="37" t="s">
        <v>630</v>
      </c>
      <c r="E73" s="37" t="s">
        <v>608</v>
      </c>
      <c r="F73" s="12">
        <v>1105947.11</v>
      </c>
      <c r="G73" s="12">
        <v>1105947.11</v>
      </c>
      <c r="H73" s="11" t="s">
        <v>39</v>
      </c>
      <c r="I73" s="11" t="s">
        <v>39</v>
      </c>
      <c r="J73" s="11" t="s">
        <v>39</v>
      </c>
      <c r="K73" s="13" t="s">
        <v>38</v>
      </c>
    </row>
    <row r="74" spans="1:11" ht="12.75">
      <c r="A74" s="32" t="s">
        <v>29</v>
      </c>
      <c r="B74" s="33" t="s">
        <v>68</v>
      </c>
      <c r="C74" s="33" t="s">
        <v>30</v>
      </c>
      <c r="D74" s="33" t="s">
        <v>269</v>
      </c>
      <c r="E74" s="33" t="s">
        <v>608</v>
      </c>
      <c r="F74" s="3">
        <v>13597.57</v>
      </c>
      <c r="G74" s="3">
        <v>13597.57</v>
      </c>
      <c r="H74" s="2" t="s">
        <v>39</v>
      </c>
      <c r="I74" s="2" t="s">
        <v>39</v>
      </c>
      <c r="J74" s="2" t="s">
        <v>39</v>
      </c>
      <c r="K74" s="48" t="s">
        <v>138</v>
      </c>
    </row>
    <row r="75" spans="1:11" ht="13.5" thickBot="1">
      <c r="A75" s="34" t="s">
        <v>29</v>
      </c>
      <c r="B75" s="35" t="s">
        <v>68</v>
      </c>
      <c r="C75" s="35" t="s">
        <v>30</v>
      </c>
      <c r="D75" s="35" t="s">
        <v>631</v>
      </c>
      <c r="E75" s="35" t="s">
        <v>608</v>
      </c>
      <c r="F75" s="17">
        <v>103022.3</v>
      </c>
      <c r="G75" s="17">
        <v>101092.83</v>
      </c>
      <c r="H75" s="19" t="s">
        <v>631</v>
      </c>
      <c r="I75" s="19" t="s">
        <v>613</v>
      </c>
      <c r="J75" s="17">
        <v>1929.47</v>
      </c>
      <c r="K75" s="44" t="s">
        <v>186</v>
      </c>
    </row>
    <row r="76" spans="1:11" s="5" customFormat="1" ht="13.5" thickBot="1">
      <c r="A76" s="28"/>
      <c r="B76" s="29"/>
      <c r="C76" s="29"/>
      <c r="D76" s="29"/>
      <c r="E76" s="29"/>
      <c r="F76" s="23">
        <f>SUM(F73:F75)</f>
        <v>1222566.9800000002</v>
      </c>
      <c r="G76" s="23">
        <f>SUM(G73:G75)</f>
        <v>1220637.5100000002</v>
      </c>
      <c r="H76" s="4"/>
      <c r="I76" s="4"/>
      <c r="J76" s="23">
        <f>SUM(J73:J75)</f>
        <v>1929.47</v>
      </c>
      <c r="K76" s="14"/>
    </row>
    <row r="77" spans="1:11" ht="13.5" thickBot="1">
      <c r="A77" s="38" t="s">
        <v>31</v>
      </c>
      <c r="B77" s="39" t="s">
        <v>60</v>
      </c>
      <c r="C77" s="39" t="s">
        <v>32</v>
      </c>
      <c r="D77" s="39" t="s">
        <v>633</v>
      </c>
      <c r="E77" s="39" t="s">
        <v>608</v>
      </c>
      <c r="F77" s="21">
        <v>152467.59</v>
      </c>
      <c r="G77" s="21">
        <v>152467.59</v>
      </c>
      <c r="H77" s="20" t="s">
        <v>39</v>
      </c>
      <c r="I77" s="20" t="s">
        <v>39</v>
      </c>
      <c r="J77" s="20" t="s">
        <v>39</v>
      </c>
      <c r="K77" s="57" t="s">
        <v>138</v>
      </c>
    </row>
    <row r="78" spans="1:11" s="5" customFormat="1" ht="13.5" thickBot="1">
      <c r="A78" s="28"/>
      <c r="B78" s="29"/>
      <c r="C78" s="29"/>
      <c r="D78" s="29"/>
      <c r="E78" s="29"/>
      <c r="F78" s="23">
        <f>SUM(F77)</f>
        <v>152467.59</v>
      </c>
      <c r="G78" s="23">
        <f>SUM(G77)</f>
        <v>152467.59</v>
      </c>
      <c r="H78" s="4"/>
      <c r="I78" s="4"/>
      <c r="J78" s="4"/>
      <c r="K78" s="14"/>
    </row>
    <row r="79" spans="1:11" ht="13.5" thickBot="1">
      <c r="A79" s="38" t="s">
        <v>33</v>
      </c>
      <c r="B79" s="39" t="s">
        <v>61</v>
      </c>
      <c r="C79" s="39" t="s">
        <v>34</v>
      </c>
      <c r="D79" s="39" t="s">
        <v>80</v>
      </c>
      <c r="E79" s="39" t="s">
        <v>604</v>
      </c>
      <c r="F79" s="21">
        <v>46161.92</v>
      </c>
      <c r="G79" s="21">
        <v>46161.92</v>
      </c>
      <c r="H79" s="20" t="s">
        <v>39</v>
      </c>
      <c r="I79" s="20" t="s">
        <v>39</v>
      </c>
      <c r="J79" s="20" t="s">
        <v>39</v>
      </c>
      <c r="K79" s="57" t="s">
        <v>138</v>
      </c>
    </row>
    <row r="80" spans="1:11" s="5" customFormat="1" ht="13.5" thickBot="1">
      <c r="A80" s="28"/>
      <c r="B80" s="29"/>
      <c r="C80" s="29"/>
      <c r="D80" s="29"/>
      <c r="E80" s="29"/>
      <c r="F80" s="23">
        <f>SUM(F79)</f>
        <v>46161.92</v>
      </c>
      <c r="G80" s="23">
        <f>SUM(G79)</f>
        <v>46161.92</v>
      </c>
      <c r="H80" s="4"/>
      <c r="I80" s="4"/>
      <c r="J80" s="4"/>
      <c r="K80" s="14"/>
    </row>
    <row r="81" spans="1:11" ht="13.5" thickBot="1">
      <c r="A81" s="38" t="s">
        <v>36</v>
      </c>
      <c r="B81" s="39" t="s">
        <v>62</v>
      </c>
      <c r="C81" s="39" t="s">
        <v>37</v>
      </c>
      <c r="D81" s="39" t="s">
        <v>103</v>
      </c>
      <c r="E81" s="39" t="s">
        <v>634</v>
      </c>
      <c r="F81" s="21">
        <v>233474.81</v>
      </c>
      <c r="G81" s="21">
        <v>233474.81</v>
      </c>
      <c r="H81" s="20" t="s">
        <v>39</v>
      </c>
      <c r="I81" s="20" t="s">
        <v>39</v>
      </c>
      <c r="J81" s="20" t="s">
        <v>39</v>
      </c>
      <c r="K81" s="57" t="s">
        <v>186</v>
      </c>
    </row>
    <row r="82" spans="1:11" s="5" customFormat="1" ht="13.5" thickBot="1">
      <c r="A82" s="26"/>
      <c r="B82" s="27"/>
      <c r="C82" s="27"/>
      <c r="D82" s="27"/>
      <c r="E82" s="27"/>
      <c r="F82" s="10">
        <f>SUM(F81)</f>
        <v>233474.81</v>
      </c>
      <c r="G82" s="10">
        <f>SUM(G81)</f>
        <v>233474.81</v>
      </c>
      <c r="H82" s="9"/>
      <c r="I82" s="9"/>
      <c r="J82" s="9"/>
      <c r="K82" s="24"/>
    </row>
    <row r="83" spans="1:11" ht="13.5" thickBot="1">
      <c r="A83" s="38" t="s">
        <v>64</v>
      </c>
      <c r="B83" s="39" t="s">
        <v>63</v>
      </c>
      <c r="C83" s="39" t="s">
        <v>44</v>
      </c>
      <c r="D83" s="39" t="s">
        <v>263</v>
      </c>
      <c r="E83" s="39" t="s">
        <v>604</v>
      </c>
      <c r="F83" s="21">
        <v>20907.39</v>
      </c>
      <c r="G83" s="21">
        <v>20907.39</v>
      </c>
      <c r="H83" s="20" t="s">
        <v>39</v>
      </c>
      <c r="I83" s="20" t="s">
        <v>39</v>
      </c>
      <c r="J83" s="20" t="s">
        <v>39</v>
      </c>
      <c r="K83" s="57" t="s">
        <v>186</v>
      </c>
    </row>
    <row r="84" spans="1:11" s="5" customFormat="1" ht="13.5" thickBot="1">
      <c r="A84" s="53"/>
      <c r="B84" s="4"/>
      <c r="C84" s="4"/>
      <c r="D84" s="4"/>
      <c r="E84" s="4"/>
      <c r="F84" s="54">
        <f>SUM(F83)</f>
        <v>20907.39</v>
      </c>
      <c r="G84" s="54">
        <f>SUM(G83)</f>
        <v>20907.39</v>
      </c>
      <c r="H84" s="4"/>
      <c r="I84" s="4"/>
      <c r="J84" s="4"/>
      <c r="K84" s="14"/>
    </row>
    <row r="85" spans="1:11" s="5" customFormat="1" ht="13.5" thickBot="1">
      <c r="A85" s="53"/>
      <c r="B85" s="4"/>
      <c r="C85" s="4"/>
      <c r="D85" s="4"/>
      <c r="E85" s="4"/>
      <c r="F85" s="54">
        <f>F30+F35+F38+F43+F47+F51+F55+F58+F60+F65+F68+F72+F76+F78+F80+F82+F84</f>
        <v>18244357.87</v>
      </c>
      <c r="G85" s="54">
        <f>G30+G35+G38+G43+G47+G51+G55+G58+G60+G65+G68+G72+G76+G78+G80+G82+G84</f>
        <v>18195998.210000005</v>
      </c>
      <c r="H85" s="4"/>
      <c r="I85" s="4"/>
      <c r="J85" s="54">
        <f>J30+J35+J38+J43+J47+J51+J55+J58+J60+J65+J68+J72+J76+J78+J80+J82+J84</f>
        <v>48359.66</v>
      </c>
      <c r="K85" s="14"/>
    </row>
    <row r="90" spans="1:10" ht="24.75" customHeight="1">
      <c r="A90" s="271" t="s">
        <v>635</v>
      </c>
      <c r="B90" s="271"/>
      <c r="C90" s="271"/>
      <c r="D90" s="271"/>
      <c r="E90" s="271"/>
      <c r="F90" s="271"/>
      <c r="G90" s="271"/>
      <c r="H90" s="271"/>
      <c r="I90" s="88"/>
      <c r="J90" s="88"/>
    </row>
    <row r="94" spans="1:8" s="76" customFormat="1" ht="22.5">
      <c r="A94" s="275" t="s">
        <v>5</v>
      </c>
      <c r="B94" s="275" t="s">
        <v>4</v>
      </c>
      <c r="C94" s="275" t="s">
        <v>3</v>
      </c>
      <c r="D94" s="275" t="s">
        <v>45</v>
      </c>
      <c r="E94" s="275" t="s">
        <v>46</v>
      </c>
      <c r="F94" s="275" t="s">
        <v>47</v>
      </c>
      <c r="G94" s="275" t="s">
        <v>48</v>
      </c>
      <c r="H94" s="275" t="s">
        <v>65</v>
      </c>
    </row>
    <row r="95" spans="1:8" ht="12.75">
      <c r="A95" s="192" t="s">
        <v>9</v>
      </c>
      <c r="B95" s="192" t="s">
        <v>49</v>
      </c>
      <c r="C95" s="192" t="s">
        <v>10</v>
      </c>
      <c r="D95" s="192" t="s">
        <v>636</v>
      </c>
      <c r="E95" s="192" t="s">
        <v>637</v>
      </c>
      <c r="F95" s="186">
        <v>2924579.68</v>
      </c>
      <c r="G95" s="186">
        <v>2924579.68</v>
      </c>
      <c r="H95" s="276" t="s">
        <v>38</v>
      </c>
    </row>
    <row r="100" spans="1:10" ht="24.75" customHeight="1">
      <c r="A100" s="271" t="s">
        <v>638</v>
      </c>
      <c r="B100" s="271"/>
      <c r="C100" s="271"/>
      <c r="D100" s="271"/>
      <c r="E100" s="271"/>
      <c r="F100" s="271"/>
      <c r="G100" s="271"/>
      <c r="H100" s="271"/>
      <c r="I100" s="88"/>
      <c r="J100" s="88"/>
    </row>
    <row r="103" ht="13.5" thickBot="1"/>
    <row r="104" spans="1:8" s="76" customFormat="1" ht="22.5">
      <c r="A104" s="245" t="s">
        <v>5</v>
      </c>
      <c r="B104" s="246" t="s">
        <v>4</v>
      </c>
      <c r="C104" s="246" t="s">
        <v>3</v>
      </c>
      <c r="D104" s="246" t="s">
        <v>45</v>
      </c>
      <c r="E104" s="246" t="s">
        <v>46</v>
      </c>
      <c r="F104" s="246" t="s">
        <v>47</v>
      </c>
      <c r="G104" s="246" t="s">
        <v>48</v>
      </c>
      <c r="H104" s="247" t="s">
        <v>65</v>
      </c>
    </row>
    <row r="105" spans="1:8" ht="12.75">
      <c r="A105" s="248" t="s">
        <v>8</v>
      </c>
      <c r="B105" s="192" t="s">
        <v>7</v>
      </c>
      <c r="C105" s="192" t="s">
        <v>6</v>
      </c>
      <c r="D105" s="192" t="s">
        <v>639</v>
      </c>
      <c r="E105" s="192" t="s">
        <v>640</v>
      </c>
      <c r="F105" s="186">
        <v>2319895.49</v>
      </c>
      <c r="G105" s="186">
        <v>2319895.49</v>
      </c>
      <c r="H105" s="277" t="s">
        <v>38</v>
      </c>
    </row>
    <row r="106" spans="1:8" ht="13.5" thickBot="1">
      <c r="A106" s="278" t="s">
        <v>8</v>
      </c>
      <c r="B106" s="279" t="s">
        <v>7</v>
      </c>
      <c r="C106" s="279" t="s">
        <v>6</v>
      </c>
      <c r="D106" s="279" t="s">
        <v>641</v>
      </c>
      <c r="E106" s="279" t="s">
        <v>640</v>
      </c>
      <c r="F106" s="111">
        <v>105686.87</v>
      </c>
      <c r="G106" s="111">
        <v>105686.87</v>
      </c>
      <c r="H106" s="280" t="s">
        <v>138</v>
      </c>
    </row>
    <row r="107" spans="1:8" ht="13.5" thickBot="1">
      <c r="A107" s="281"/>
      <c r="B107" s="282"/>
      <c r="C107" s="282"/>
      <c r="D107" s="282"/>
      <c r="E107" s="282"/>
      <c r="F107" s="283">
        <f>SUM(F105:F106)</f>
        <v>2425582.3600000003</v>
      </c>
      <c r="G107" s="283">
        <f>SUM(G105:G106)</f>
        <v>2425582.3600000003</v>
      </c>
      <c r="H107" s="284"/>
    </row>
    <row r="108" spans="1:8" ht="12.75">
      <c r="A108" s="285" t="s">
        <v>11</v>
      </c>
      <c r="B108" s="286" t="s">
        <v>50</v>
      </c>
      <c r="C108" s="286" t="s">
        <v>12</v>
      </c>
      <c r="D108" s="286" t="s">
        <v>642</v>
      </c>
      <c r="E108" s="286" t="s">
        <v>640</v>
      </c>
      <c r="F108" s="41">
        <v>700.6</v>
      </c>
      <c r="G108" s="41">
        <v>700.6</v>
      </c>
      <c r="H108" s="287" t="s">
        <v>38</v>
      </c>
    </row>
    <row r="109" spans="1:8" ht="12.75">
      <c r="A109" s="248" t="s">
        <v>11</v>
      </c>
      <c r="B109" s="192" t="s">
        <v>50</v>
      </c>
      <c r="C109" s="192" t="s">
        <v>12</v>
      </c>
      <c r="D109" s="192" t="s">
        <v>643</v>
      </c>
      <c r="E109" s="192" t="s">
        <v>640</v>
      </c>
      <c r="F109" s="186">
        <v>8659.98</v>
      </c>
      <c r="G109" s="186">
        <v>8659.98</v>
      </c>
      <c r="H109" s="277" t="s">
        <v>138</v>
      </c>
    </row>
    <row r="110" spans="1:8" ht="13.5" thickBot="1">
      <c r="A110" s="278" t="s">
        <v>11</v>
      </c>
      <c r="B110" s="279" t="s">
        <v>50</v>
      </c>
      <c r="C110" s="279" t="s">
        <v>12</v>
      </c>
      <c r="D110" s="279" t="s">
        <v>644</v>
      </c>
      <c r="E110" s="279" t="s">
        <v>640</v>
      </c>
      <c r="F110" s="111">
        <v>56267.65</v>
      </c>
      <c r="G110" s="111">
        <v>56267.65</v>
      </c>
      <c r="H110" s="280" t="s">
        <v>186</v>
      </c>
    </row>
    <row r="111" spans="1:8" ht="13.5" thickBot="1">
      <c r="A111" s="281"/>
      <c r="B111" s="282"/>
      <c r="C111" s="282"/>
      <c r="D111" s="282"/>
      <c r="E111" s="282"/>
      <c r="F111" s="283">
        <f>SUM(F108:F110)</f>
        <v>65628.23</v>
      </c>
      <c r="G111" s="283">
        <f>SUM(G108:G110)</f>
        <v>65628.23</v>
      </c>
      <c r="H111" s="284"/>
    </row>
    <row r="112" spans="1:8" ht="12.75">
      <c r="A112" s="285" t="s">
        <v>13</v>
      </c>
      <c r="B112" s="286" t="s">
        <v>51</v>
      </c>
      <c r="C112" s="286" t="s">
        <v>14</v>
      </c>
      <c r="D112" s="286" t="s">
        <v>645</v>
      </c>
      <c r="E112" s="286" t="s">
        <v>640</v>
      </c>
      <c r="F112" s="41">
        <v>22398.89</v>
      </c>
      <c r="G112" s="41">
        <v>22398.89</v>
      </c>
      <c r="H112" s="287" t="s">
        <v>38</v>
      </c>
    </row>
    <row r="113" spans="1:8" ht="12.75">
      <c r="A113" s="248" t="s">
        <v>13</v>
      </c>
      <c r="B113" s="192" t="s">
        <v>51</v>
      </c>
      <c r="C113" s="192" t="s">
        <v>14</v>
      </c>
      <c r="D113" s="192" t="s">
        <v>418</v>
      </c>
      <c r="E113" s="192" t="s">
        <v>640</v>
      </c>
      <c r="F113" s="186">
        <v>144.35</v>
      </c>
      <c r="G113" s="186">
        <v>144.35</v>
      </c>
      <c r="H113" s="277" t="s">
        <v>138</v>
      </c>
    </row>
    <row r="114" spans="1:8" ht="13.5" thickBot="1">
      <c r="A114" s="278" t="s">
        <v>13</v>
      </c>
      <c r="B114" s="279" t="s">
        <v>51</v>
      </c>
      <c r="C114" s="279" t="s">
        <v>14</v>
      </c>
      <c r="D114" s="279" t="s">
        <v>646</v>
      </c>
      <c r="E114" s="279" t="s">
        <v>640</v>
      </c>
      <c r="F114" s="111">
        <v>18460</v>
      </c>
      <c r="G114" s="111">
        <v>18460</v>
      </c>
      <c r="H114" s="280" t="s">
        <v>186</v>
      </c>
    </row>
    <row r="115" spans="1:8" ht="13.5" thickBot="1">
      <c r="A115" s="281"/>
      <c r="B115" s="282"/>
      <c r="C115" s="282"/>
      <c r="D115" s="282"/>
      <c r="E115" s="282"/>
      <c r="F115" s="283">
        <f>SUM(F112:F114)</f>
        <v>41003.24</v>
      </c>
      <c r="G115" s="283">
        <f>SUM(G112:G114)</f>
        <v>41003.24</v>
      </c>
      <c r="H115" s="284"/>
    </row>
    <row r="116" spans="1:8" ht="12.75">
      <c r="A116" s="285" t="s">
        <v>17</v>
      </c>
      <c r="B116" s="286" t="s">
        <v>53</v>
      </c>
      <c r="C116" s="286" t="s">
        <v>18</v>
      </c>
      <c r="D116" s="286" t="s">
        <v>459</v>
      </c>
      <c r="E116" s="286" t="s">
        <v>647</v>
      </c>
      <c r="F116" s="41">
        <v>207.61</v>
      </c>
      <c r="G116" s="41">
        <v>207.61</v>
      </c>
      <c r="H116" s="287" t="s">
        <v>38</v>
      </c>
    </row>
    <row r="117" spans="1:8" ht="13.5" thickBot="1">
      <c r="A117" s="278" t="s">
        <v>17</v>
      </c>
      <c r="B117" s="279" t="s">
        <v>53</v>
      </c>
      <c r="C117" s="279" t="s">
        <v>18</v>
      </c>
      <c r="D117" s="279" t="s">
        <v>522</v>
      </c>
      <c r="E117" s="279" t="s">
        <v>647</v>
      </c>
      <c r="F117" s="111">
        <v>274.15</v>
      </c>
      <c r="G117" s="111">
        <v>274.15</v>
      </c>
      <c r="H117" s="280" t="s">
        <v>138</v>
      </c>
    </row>
    <row r="118" spans="1:8" ht="13.5" thickBot="1">
      <c r="A118" s="281"/>
      <c r="B118" s="282"/>
      <c r="C118" s="282"/>
      <c r="D118" s="282"/>
      <c r="E118" s="282"/>
      <c r="F118" s="283">
        <f>SUM(F116:F117)</f>
        <v>481.76</v>
      </c>
      <c r="G118" s="283">
        <f>SUM(G116:G117)</f>
        <v>481.76</v>
      </c>
      <c r="H118" s="284"/>
    </row>
    <row r="119" spans="1:8" ht="12.75">
      <c r="A119" s="285" t="s">
        <v>19</v>
      </c>
      <c r="B119" s="286" t="s">
        <v>54</v>
      </c>
      <c r="C119" s="286" t="s">
        <v>20</v>
      </c>
      <c r="D119" s="286" t="s">
        <v>404</v>
      </c>
      <c r="E119" s="286" t="s">
        <v>647</v>
      </c>
      <c r="F119" s="41">
        <v>37973.12</v>
      </c>
      <c r="G119" s="41">
        <v>37973.12</v>
      </c>
      <c r="H119" s="287" t="s">
        <v>38</v>
      </c>
    </row>
    <row r="120" spans="1:8" ht="12.75">
      <c r="A120" s="248" t="s">
        <v>19</v>
      </c>
      <c r="B120" s="192" t="s">
        <v>54</v>
      </c>
      <c r="C120" s="192" t="s">
        <v>20</v>
      </c>
      <c r="D120" s="192" t="s">
        <v>615</v>
      </c>
      <c r="E120" s="192" t="s">
        <v>647</v>
      </c>
      <c r="F120" s="186">
        <v>26328.94</v>
      </c>
      <c r="G120" s="186">
        <v>26328.94</v>
      </c>
      <c r="H120" s="277" t="s">
        <v>138</v>
      </c>
    </row>
    <row r="121" spans="1:8" ht="13.5" thickBot="1">
      <c r="A121" s="278" t="s">
        <v>19</v>
      </c>
      <c r="B121" s="279" t="s">
        <v>54</v>
      </c>
      <c r="C121" s="279" t="s">
        <v>20</v>
      </c>
      <c r="D121" s="279" t="s">
        <v>408</v>
      </c>
      <c r="E121" s="279" t="s">
        <v>647</v>
      </c>
      <c r="F121" s="111">
        <v>13120.94</v>
      </c>
      <c r="G121" s="111">
        <v>13120.94</v>
      </c>
      <c r="H121" s="280" t="s">
        <v>186</v>
      </c>
    </row>
    <row r="122" spans="1:8" ht="13.5" thickBot="1">
      <c r="A122" s="281"/>
      <c r="B122" s="282"/>
      <c r="C122" s="282"/>
      <c r="D122" s="282"/>
      <c r="E122" s="282"/>
      <c r="F122" s="283">
        <f>SUM(F119:F121)</f>
        <v>77423</v>
      </c>
      <c r="G122" s="283">
        <f>SUM(G119:G121)</f>
        <v>77423</v>
      </c>
      <c r="H122" s="284"/>
    </row>
    <row r="123" spans="1:8" ht="13.5" thickBot="1">
      <c r="A123" s="288" t="s">
        <v>74</v>
      </c>
      <c r="B123" s="289" t="s">
        <v>57</v>
      </c>
      <c r="C123" s="289" t="s">
        <v>35</v>
      </c>
      <c r="D123" s="289" t="s">
        <v>648</v>
      </c>
      <c r="E123" s="289" t="s">
        <v>647</v>
      </c>
      <c r="F123" s="290">
        <v>1442.01</v>
      </c>
      <c r="G123" s="290">
        <v>1442.01</v>
      </c>
      <c r="H123" s="291" t="s">
        <v>38</v>
      </c>
    </row>
    <row r="124" spans="1:8" ht="13.5" thickBot="1">
      <c r="A124" s="281"/>
      <c r="B124" s="282"/>
      <c r="C124" s="282"/>
      <c r="D124" s="282"/>
      <c r="E124" s="282"/>
      <c r="F124" s="283">
        <f>SUM(F123)</f>
        <v>1442.01</v>
      </c>
      <c r="G124" s="283">
        <f>SUM(G123)</f>
        <v>1442.01</v>
      </c>
      <c r="H124" s="284"/>
    </row>
    <row r="125" spans="1:8" ht="12.75">
      <c r="A125" s="285" t="s">
        <v>23</v>
      </c>
      <c r="B125" s="286" t="s">
        <v>58</v>
      </c>
      <c r="C125" s="286" t="s">
        <v>24</v>
      </c>
      <c r="D125" s="286" t="s">
        <v>649</v>
      </c>
      <c r="E125" s="286" t="s">
        <v>650</v>
      </c>
      <c r="F125" s="41">
        <v>44938.01</v>
      </c>
      <c r="G125" s="41">
        <v>44938.01</v>
      </c>
      <c r="H125" s="287" t="s">
        <v>38</v>
      </c>
    </row>
    <row r="126" spans="1:8" ht="12.75">
      <c r="A126" s="248" t="s">
        <v>23</v>
      </c>
      <c r="B126" s="192" t="s">
        <v>58</v>
      </c>
      <c r="C126" s="192" t="s">
        <v>24</v>
      </c>
      <c r="D126" s="192" t="s">
        <v>390</v>
      </c>
      <c r="E126" s="192" t="s">
        <v>650</v>
      </c>
      <c r="F126" s="186">
        <v>4113.76</v>
      </c>
      <c r="G126" s="186">
        <v>4113.76</v>
      </c>
      <c r="H126" s="277" t="s">
        <v>138</v>
      </c>
    </row>
    <row r="127" spans="1:8" ht="13.5" thickBot="1">
      <c r="A127" s="278" t="s">
        <v>23</v>
      </c>
      <c r="B127" s="279" t="s">
        <v>58</v>
      </c>
      <c r="C127" s="279" t="s">
        <v>24</v>
      </c>
      <c r="D127" s="279" t="s">
        <v>343</v>
      </c>
      <c r="E127" s="279" t="s">
        <v>650</v>
      </c>
      <c r="F127" s="111">
        <v>110860.39</v>
      </c>
      <c r="G127" s="111">
        <v>110860.39</v>
      </c>
      <c r="H127" s="280" t="s">
        <v>186</v>
      </c>
    </row>
    <row r="128" spans="1:8" ht="13.5" thickBot="1">
      <c r="A128" s="281"/>
      <c r="B128" s="282"/>
      <c r="C128" s="282"/>
      <c r="D128" s="282"/>
      <c r="E128" s="282"/>
      <c r="F128" s="283">
        <f>SUM(F125:F127)</f>
        <v>159912.16</v>
      </c>
      <c r="G128" s="283">
        <f>SUM(G125:G127)</f>
        <v>159912.16</v>
      </c>
      <c r="H128" s="284"/>
    </row>
    <row r="129" spans="1:8" ht="12.75">
      <c r="A129" s="285" t="s">
        <v>27</v>
      </c>
      <c r="B129" s="286" t="s">
        <v>67</v>
      </c>
      <c r="C129" s="286" t="s">
        <v>28</v>
      </c>
      <c r="D129" s="286" t="s">
        <v>269</v>
      </c>
      <c r="E129" s="286" t="s">
        <v>647</v>
      </c>
      <c r="F129" s="41">
        <v>2946.37</v>
      </c>
      <c r="G129" s="41">
        <v>2946.37</v>
      </c>
      <c r="H129" s="287" t="s">
        <v>38</v>
      </c>
    </row>
    <row r="130" spans="1:8" ht="12.75">
      <c r="A130" s="248" t="s">
        <v>27</v>
      </c>
      <c r="B130" s="192" t="s">
        <v>67</v>
      </c>
      <c r="C130" s="192" t="s">
        <v>28</v>
      </c>
      <c r="D130" s="192" t="s">
        <v>354</v>
      </c>
      <c r="E130" s="192" t="s">
        <v>647</v>
      </c>
      <c r="F130" s="186">
        <v>4947.33</v>
      </c>
      <c r="G130" s="186">
        <v>4947.33</v>
      </c>
      <c r="H130" s="277" t="s">
        <v>138</v>
      </c>
    </row>
    <row r="131" spans="1:8" ht="13.5" thickBot="1">
      <c r="A131" s="278" t="s">
        <v>27</v>
      </c>
      <c r="B131" s="279" t="s">
        <v>67</v>
      </c>
      <c r="C131" s="279" t="s">
        <v>28</v>
      </c>
      <c r="D131" s="279" t="s">
        <v>266</v>
      </c>
      <c r="E131" s="279" t="s">
        <v>647</v>
      </c>
      <c r="F131" s="111">
        <v>172.14</v>
      </c>
      <c r="G131" s="111">
        <v>172.14</v>
      </c>
      <c r="H131" s="280" t="s">
        <v>186</v>
      </c>
    </row>
    <row r="132" spans="1:8" ht="13.5" thickBot="1">
      <c r="A132" s="281"/>
      <c r="B132" s="282"/>
      <c r="C132" s="282"/>
      <c r="D132" s="282"/>
      <c r="E132" s="282"/>
      <c r="F132" s="283">
        <f>SUM(F129:F131)</f>
        <v>8065.84</v>
      </c>
      <c r="G132" s="283">
        <f>SUM(G129:G131)</f>
        <v>8065.84</v>
      </c>
      <c r="H132" s="284"/>
    </row>
    <row r="133" spans="1:8" ht="12.75">
      <c r="A133" s="285" t="s">
        <v>29</v>
      </c>
      <c r="B133" s="286" t="s">
        <v>68</v>
      </c>
      <c r="C133" s="286" t="s">
        <v>30</v>
      </c>
      <c r="D133" s="286" t="s">
        <v>355</v>
      </c>
      <c r="E133" s="286" t="s">
        <v>647</v>
      </c>
      <c r="F133" s="41">
        <v>867853.88</v>
      </c>
      <c r="G133" s="41">
        <v>867853.88</v>
      </c>
      <c r="H133" s="287" t="s">
        <v>38</v>
      </c>
    </row>
    <row r="134" spans="1:8" ht="13.5" thickBot="1">
      <c r="A134" s="278" t="s">
        <v>29</v>
      </c>
      <c r="B134" s="279" t="s">
        <v>68</v>
      </c>
      <c r="C134" s="279" t="s">
        <v>30</v>
      </c>
      <c r="D134" s="279" t="s">
        <v>651</v>
      </c>
      <c r="E134" s="279" t="s">
        <v>647</v>
      </c>
      <c r="F134" s="111">
        <v>2330.15</v>
      </c>
      <c r="G134" s="111">
        <v>2330.15</v>
      </c>
      <c r="H134" s="280" t="s">
        <v>186</v>
      </c>
    </row>
    <row r="135" spans="1:8" ht="13.5" thickBot="1">
      <c r="A135" s="281"/>
      <c r="B135" s="282"/>
      <c r="C135" s="282"/>
      <c r="D135" s="282"/>
      <c r="E135" s="282"/>
      <c r="F135" s="283">
        <f>SUM(F133:F134)</f>
        <v>870184.03</v>
      </c>
      <c r="G135" s="283">
        <f>SUM(G133:G134)</f>
        <v>870184.03</v>
      </c>
      <c r="H135" s="284"/>
    </row>
    <row r="136" spans="1:8" ht="13.5" thickBot="1">
      <c r="A136" s="288" t="s">
        <v>33</v>
      </c>
      <c r="B136" s="289" t="s">
        <v>61</v>
      </c>
      <c r="C136" s="289" t="s">
        <v>34</v>
      </c>
      <c r="D136" s="289" t="s">
        <v>652</v>
      </c>
      <c r="E136" s="289" t="s">
        <v>647</v>
      </c>
      <c r="F136" s="290">
        <v>11651.65</v>
      </c>
      <c r="G136" s="290">
        <v>11651.65</v>
      </c>
      <c r="H136" s="291" t="s">
        <v>138</v>
      </c>
    </row>
    <row r="137" spans="1:8" ht="13.5" thickBot="1">
      <c r="A137" s="148"/>
      <c r="B137" s="63"/>
      <c r="C137" s="63"/>
      <c r="D137" s="63"/>
      <c r="E137" s="63"/>
      <c r="F137" s="124">
        <f>SUM(F136)</f>
        <v>11651.65</v>
      </c>
      <c r="G137" s="124">
        <f>SUM(G136)</f>
        <v>11651.65</v>
      </c>
      <c r="H137" s="150"/>
    </row>
    <row r="138" spans="1:8" s="5" customFormat="1" ht="13.5" thickBot="1">
      <c r="A138" s="53"/>
      <c r="B138" s="4"/>
      <c r="C138" s="4"/>
      <c r="D138" s="4"/>
      <c r="E138" s="4"/>
      <c r="F138" s="54">
        <f>F107+F111+F115+F118+F122+F124+F128+F132+F135+F137</f>
        <v>3661374.28</v>
      </c>
      <c r="G138" s="54">
        <f>G107+G111+G115+G118+G122+G124+G128+G132+G135+G137</f>
        <v>3661374.28</v>
      </c>
      <c r="H138" s="14"/>
    </row>
    <row r="141" spans="1:10" ht="24.75" customHeight="1">
      <c r="A141" s="271" t="s">
        <v>638</v>
      </c>
      <c r="B141" s="271"/>
      <c r="C141" s="271"/>
      <c r="D141" s="271"/>
      <c r="E141" s="271"/>
      <c r="F141" s="271"/>
      <c r="G141" s="271"/>
      <c r="H141" s="271"/>
      <c r="I141" s="88"/>
      <c r="J141" s="88"/>
    </row>
    <row r="143" ht="13.5" thickBot="1"/>
    <row r="144" spans="1:8" s="76" customFormat="1" ht="23.25" thickBot="1">
      <c r="A144" s="55" t="s">
        <v>5</v>
      </c>
      <c r="B144" s="56" t="s">
        <v>4</v>
      </c>
      <c r="C144" s="56" t="s">
        <v>3</v>
      </c>
      <c r="D144" s="56" t="s">
        <v>45</v>
      </c>
      <c r="E144" s="56" t="s">
        <v>46</v>
      </c>
      <c r="F144" s="56" t="s">
        <v>47</v>
      </c>
      <c r="G144" s="56" t="s">
        <v>48</v>
      </c>
      <c r="H144" s="75" t="s">
        <v>65</v>
      </c>
    </row>
    <row r="145" spans="1:8" ht="13.5" thickBot="1">
      <c r="A145" s="144" t="s">
        <v>8</v>
      </c>
      <c r="B145" s="20" t="s">
        <v>7</v>
      </c>
      <c r="C145" s="20" t="s">
        <v>6</v>
      </c>
      <c r="D145" s="20" t="s">
        <v>653</v>
      </c>
      <c r="E145" s="20" t="s">
        <v>640</v>
      </c>
      <c r="F145" s="21">
        <v>6077.12</v>
      </c>
      <c r="G145" s="21">
        <v>6077.12</v>
      </c>
      <c r="H145" s="57" t="s">
        <v>186</v>
      </c>
    </row>
    <row r="146" spans="1:8" s="5" customFormat="1" ht="13.5" thickBot="1">
      <c r="A146" s="53"/>
      <c r="B146" s="4"/>
      <c r="C146" s="4"/>
      <c r="D146" s="4"/>
      <c r="E146" s="4"/>
      <c r="F146" s="23">
        <f>SUM(F145)</f>
        <v>6077.12</v>
      </c>
      <c r="G146" s="23">
        <f>SUM(G145)</f>
        <v>6077.12</v>
      </c>
      <c r="H146" s="14"/>
    </row>
    <row r="147" spans="1:8" ht="12.75">
      <c r="A147" s="292" t="s">
        <v>9</v>
      </c>
      <c r="B147" s="11" t="s">
        <v>49</v>
      </c>
      <c r="C147" s="11" t="s">
        <v>10</v>
      </c>
      <c r="D147" s="11" t="s">
        <v>654</v>
      </c>
      <c r="E147" s="11" t="s">
        <v>640</v>
      </c>
      <c r="F147" s="12">
        <v>1476227.55</v>
      </c>
      <c r="G147" s="12">
        <v>1476227.55</v>
      </c>
      <c r="H147" s="13" t="s">
        <v>38</v>
      </c>
    </row>
    <row r="148" spans="1:8" ht="12.75">
      <c r="A148" s="222" t="s">
        <v>9</v>
      </c>
      <c r="B148" s="2" t="s">
        <v>49</v>
      </c>
      <c r="C148" s="2" t="s">
        <v>10</v>
      </c>
      <c r="D148" s="2" t="s">
        <v>655</v>
      </c>
      <c r="E148" s="2" t="s">
        <v>640</v>
      </c>
      <c r="F148" s="3">
        <v>78792.97</v>
      </c>
      <c r="G148" s="3">
        <v>78792.97</v>
      </c>
      <c r="H148" s="48" t="s">
        <v>138</v>
      </c>
    </row>
    <row r="149" spans="1:8" ht="12.75">
      <c r="A149" s="222" t="s">
        <v>9</v>
      </c>
      <c r="B149" s="2" t="s">
        <v>49</v>
      </c>
      <c r="C149" s="2" t="s">
        <v>10</v>
      </c>
      <c r="D149" s="2" t="s">
        <v>656</v>
      </c>
      <c r="E149" s="2" t="s">
        <v>640</v>
      </c>
      <c r="F149" s="3">
        <v>25950.59</v>
      </c>
      <c r="G149" s="3">
        <v>25950.59</v>
      </c>
      <c r="H149" s="48" t="s">
        <v>186</v>
      </c>
    </row>
    <row r="150" spans="1:8" ht="13.5" thickBot="1">
      <c r="A150" s="224" t="s">
        <v>9</v>
      </c>
      <c r="B150" s="19" t="s">
        <v>49</v>
      </c>
      <c r="C150" s="19" t="s">
        <v>10</v>
      </c>
      <c r="D150" s="19" t="s">
        <v>657</v>
      </c>
      <c r="E150" s="19" t="s">
        <v>640</v>
      </c>
      <c r="F150" s="17">
        <v>7304.22</v>
      </c>
      <c r="G150" s="17">
        <v>7304.22</v>
      </c>
      <c r="H150" s="44" t="s">
        <v>191</v>
      </c>
    </row>
    <row r="151" spans="1:8" s="5" customFormat="1" ht="13.5" thickBot="1">
      <c r="A151" s="53"/>
      <c r="B151" s="4"/>
      <c r="C151" s="4"/>
      <c r="D151" s="4"/>
      <c r="E151" s="4"/>
      <c r="F151" s="23">
        <f>SUM(F147:F150)</f>
        <v>1588275.33</v>
      </c>
      <c r="G151" s="23">
        <f>SUM(G147:G150)</f>
        <v>1588275.33</v>
      </c>
      <c r="H151" s="14"/>
    </row>
    <row r="152" spans="1:8" ht="12.75">
      <c r="A152" s="292" t="s">
        <v>15</v>
      </c>
      <c r="B152" s="11" t="s">
        <v>52</v>
      </c>
      <c r="C152" s="11" t="s">
        <v>16</v>
      </c>
      <c r="D152" s="11" t="s">
        <v>658</v>
      </c>
      <c r="E152" s="11" t="s">
        <v>647</v>
      </c>
      <c r="F152" s="12">
        <v>52782.23</v>
      </c>
      <c r="G152" s="12">
        <v>52782.23</v>
      </c>
      <c r="H152" s="13" t="s">
        <v>38</v>
      </c>
    </row>
    <row r="153" spans="1:8" ht="13.5" thickBot="1">
      <c r="A153" s="224" t="s">
        <v>15</v>
      </c>
      <c r="B153" s="19" t="s">
        <v>52</v>
      </c>
      <c r="C153" s="19" t="s">
        <v>16</v>
      </c>
      <c r="D153" s="19" t="s">
        <v>659</v>
      </c>
      <c r="E153" s="19" t="s">
        <v>647</v>
      </c>
      <c r="F153" s="17">
        <v>22059</v>
      </c>
      <c r="G153" s="17">
        <v>22059</v>
      </c>
      <c r="H153" s="44" t="s">
        <v>186</v>
      </c>
    </row>
    <row r="154" spans="1:8" s="5" customFormat="1" ht="13.5" thickBot="1">
      <c r="A154" s="53"/>
      <c r="B154" s="4"/>
      <c r="C154" s="4"/>
      <c r="D154" s="4"/>
      <c r="E154" s="4"/>
      <c r="F154" s="23">
        <f>SUM(F152:F153)</f>
        <v>74841.23000000001</v>
      </c>
      <c r="G154" s="23">
        <f>SUM(G152:G153)</f>
        <v>74841.23000000001</v>
      </c>
      <c r="H154" s="14"/>
    </row>
    <row r="155" spans="1:8" ht="12.75">
      <c r="A155" s="292" t="s">
        <v>21</v>
      </c>
      <c r="B155" s="11" t="s">
        <v>55</v>
      </c>
      <c r="C155" s="11" t="s">
        <v>22</v>
      </c>
      <c r="D155" s="11" t="s">
        <v>660</v>
      </c>
      <c r="E155" s="11" t="s">
        <v>650</v>
      </c>
      <c r="F155" s="12">
        <v>13772.97</v>
      </c>
      <c r="G155" s="12">
        <v>13772.97</v>
      </c>
      <c r="H155" s="13" t="s">
        <v>38</v>
      </c>
    </row>
    <row r="156" spans="1:8" ht="13.5" thickBot="1">
      <c r="A156" s="224" t="s">
        <v>21</v>
      </c>
      <c r="B156" s="19" t="s">
        <v>55</v>
      </c>
      <c r="C156" s="19" t="s">
        <v>22</v>
      </c>
      <c r="D156" s="19" t="s">
        <v>661</v>
      </c>
      <c r="E156" s="19" t="s">
        <v>650</v>
      </c>
      <c r="F156" s="17">
        <v>120637.63</v>
      </c>
      <c r="G156" s="17">
        <v>120637.63</v>
      </c>
      <c r="H156" s="44" t="s">
        <v>186</v>
      </c>
    </row>
    <row r="157" spans="1:8" s="5" customFormat="1" ht="13.5" thickBot="1">
      <c r="A157" s="53"/>
      <c r="B157" s="4"/>
      <c r="C157" s="4"/>
      <c r="D157" s="4"/>
      <c r="E157" s="4"/>
      <c r="F157" s="23">
        <f>SUM(F155:F156)</f>
        <v>134410.6</v>
      </c>
      <c r="G157" s="23">
        <f>SUM(G155:G156)</f>
        <v>134410.6</v>
      </c>
      <c r="H157" s="14"/>
    </row>
    <row r="158" spans="1:8" ht="13.5" thickBot="1">
      <c r="A158" s="144" t="s">
        <v>25</v>
      </c>
      <c r="B158" s="20" t="s">
        <v>59</v>
      </c>
      <c r="C158" s="20" t="s">
        <v>26</v>
      </c>
      <c r="D158" s="20" t="s">
        <v>662</v>
      </c>
      <c r="E158" s="20" t="s">
        <v>650</v>
      </c>
      <c r="F158" s="21">
        <v>42344.04</v>
      </c>
      <c r="G158" s="21">
        <v>42344.04</v>
      </c>
      <c r="H158" s="57" t="s">
        <v>186</v>
      </c>
    </row>
    <row r="159" spans="1:8" s="5" customFormat="1" ht="13.5" thickBot="1">
      <c r="A159" s="53"/>
      <c r="B159" s="4"/>
      <c r="C159" s="4"/>
      <c r="D159" s="4"/>
      <c r="E159" s="4"/>
      <c r="F159" s="23">
        <f>SUM(F158)</f>
        <v>42344.04</v>
      </c>
      <c r="G159" s="23">
        <f>SUM(G158)</f>
        <v>42344.04</v>
      </c>
      <c r="H159" s="14"/>
    </row>
    <row r="160" spans="1:8" ht="13.5" thickBot="1">
      <c r="A160" s="144" t="s">
        <v>29</v>
      </c>
      <c r="B160" s="20" t="s">
        <v>68</v>
      </c>
      <c r="C160" s="20" t="s">
        <v>30</v>
      </c>
      <c r="D160" s="20" t="s">
        <v>663</v>
      </c>
      <c r="E160" s="20" t="s">
        <v>647</v>
      </c>
      <c r="F160" s="21">
        <v>4471.59</v>
      </c>
      <c r="G160" s="21">
        <v>4471.59</v>
      </c>
      <c r="H160" s="57" t="s">
        <v>138</v>
      </c>
    </row>
    <row r="161" spans="1:8" s="5" customFormat="1" ht="13.5" thickBot="1">
      <c r="A161" s="53"/>
      <c r="B161" s="4"/>
      <c r="C161" s="4"/>
      <c r="D161" s="4"/>
      <c r="E161" s="4"/>
      <c r="F161" s="23">
        <f>SUM(F160)</f>
        <v>4471.59</v>
      </c>
      <c r="G161" s="23">
        <f>SUM(G160)</f>
        <v>4471.59</v>
      </c>
      <c r="H161" s="14"/>
    </row>
    <row r="162" spans="1:8" ht="13.5" thickBot="1">
      <c r="A162" s="144" t="s">
        <v>36</v>
      </c>
      <c r="B162" s="20" t="s">
        <v>62</v>
      </c>
      <c r="C162" s="20" t="s">
        <v>37</v>
      </c>
      <c r="D162" s="20" t="s">
        <v>664</v>
      </c>
      <c r="E162" s="20" t="s">
        <v>647</v>
      </c>
      <c r="F162" s="21">
        <v>73760.11</v>
      </c>
      <c r="G162" s="21">
        <v>73760.11</v>
      </c>
      <c r="H162" s="57" t="s">
        <v>186</v>
      </c>
    </row>
    <row r="163" spans="1:8" s="5" customFormat="1" ht="13.5" thickBot="1">
      <c r="A163" s="53"/>
      <c r="B163" s="4"/>
      <c r="C163" s="4"/>
      <c r="D163" s="4"/>
      <c r="E163" s="4"/>
      <c r="F163" s="23">
        <f>SUM(F162)</f>
        <v>73760.11</v>
      </c>
      <c r="G163" s="23">
        <f>SUM(G162)</f>
        <v>73760.11</v>
      </c>
      <c r="H163" s="14"/>
    </row>
    <row r="164" spans="1:8" ht="13.5" thickBot="1">
      <c r="A164" s="144" t="s">
        <v>64</v>
      </c>
      <c r="B164" s="20" t="s">
        <v>63</v>
      </c>
      <c r="C164" s="20" t="s">
        <v>44</v>
      </c>
      <c r="D164" s="20" t="s">
        <v>377</v>
      </c>
      <c r="E164" s="20" t="s">
        <v>647</v>
      </c>
      <c r="F164" s="21">
        <v>8718.24</v>
      </c>
      <c r="G164" s="21">
        <v>8718.24</v>
      </c>
      <c r="H164" s="57" t="s">
        <v>186</v>
      </c>
    </row>
    <row r="165" spans="1:8" s="5" customFormat="1" ht="13.5" thickBot="1">
      <c r="A165" s="53"/>
      <c r="B165" s="4"/>
      <c r="C165" s="4"/>
      <c r="D165" s="4"/>
      <c r="E165" s="4"/>
      <c r="F165" s="54">
        <f>SUM(F164)</f>
        <v>8718.24</v>
      </c>
      <c r="G165" s="54">
        <f>SUM(G164)</f>
        <v>8718.24</v>
      </c>
      <c r="H165" s="14"/>
    </row>
    <row r="166" spans="1:10" s="5" customFormat="1" ht="13.5" thickBot="1">
      <c r="A166" s="53"/>
      <c r="B166" s="4"/>
      <c r="C166" s="4"/>
      <c r="D166" s="4"/>
      <c r="E166" s="4"/>
      <c r="F166" s="54">
        <f>F146+F151+F154+F157+F159+F161+F163+F165</f>
        <v>1932898.2600000005</v>
      </c>
      <c r="G166" s="54">
        <f>G146+G151+G154+G157+G159+G161+G163+G165</f>
        <v>1932898.2600000005</v>
      </c>
      <c r="H166" s="14"/>
      <c r="J166" s="40"/>
    </row>
    <row r="169" spans="1:10" ht="12.75" customHeight="1">
      <c r="A169" s="271" t="s">
        <v>665</v>
      </c>
      <c r="B169" s="271"/>
      <c r="C169" s="271"/>
      <c r="D169" s="271"/>
      <c r="E169" s="271"/>
      <c r="F169" s="271"/>
      <c r="G169" s="271"/>
      <c r="H169" s="271"/>
      <c r="I169" s="88"/>
      <c r="J169" s="88"/>
    </row>
    <row r="172" ht="13.5" thickBot="1"/>
    <row r="173" spans="1:9" s="1" customFormat="1" ht="23.25" thickBot="1">
      <c r="A173" s="55" t="s">
        <v>5</v>
      </c>
      <c r="B173" s="56" t="s">
        <v>4</v>
      </c>
      <c r="C173" s="56" t="s">
        <v>3</v>
      </c>
      <c r="D173" s="56" t="s">
        <v>45</v>
      </c>
      <c r="E173" s="56" t="s">
        <v>46</v>
      </c>
      <c r="F173" s="56" t="s">
        <v>47</v>
      </c>
      <c r="G173" s="56" t="s">
        <v>666</v>
      </c>
      <c r="H173" s="56" t="s">
        <v>129</v>
      </c>
      <c r="I173" s="75" t="s">
        <v>65</v>
      </c>
    </row>
    <row r="174" spans="1:9" ht="13.5" thickBot="1">
      <c r="A174" s="38" t="s">
        <v>8</v>
      </c>
      <c r="B174" s="39" t="s">
        <v>7</v>
      </c>
      <c r="C174" s="39" t="s">
        <v>6</v>
      </c>
      <c r="D174" s="39" t="s">
        <v>667</v>
      </c>
      <c r="E174" s="39" t="s">
        <v>668</v>
      </c>
      <c r="F174" s="21">
        <v>5626723.94</v>
      </c>
      <c r="G174" s="21">
        <v>3265678.4</v>
      </c>
      <c r="H174" s="293">
        <f>F174-G174</f>
        <v>2361045.5400000005</v>
      </c>
      <c r="I174" s="57" t="s">
        <v>38</v>
      </c>
    </row>
    <row r="175" spans="1:9" s="5" customFormat="1" ht="13.5" thickBot="1">
      <c r="A175" s="28"/>
      <c r="B175" s="29"/>
      <c r="C175" s="29"/>
      <c r="D175" s="29"/>
      <c r="E175" s="29"/>
      <c r="F175" s="23">
        <f>SUM(F174)</f>
        <v>5626723.94</v>
      </c>
      <c r="G175" s="23">
        <f>SUM(G174)</f>
        <v>3265678.4</v>
      </c>
      <c r="H175" s="294">
        <f>H174</f>
        <v>2361045.5400000005</v>
      </c>
      <c r="I175" s="14"/>
    </row>
    <row r="176" spans="1:9" ht="13.5" thickBot="1">
      <c r="A176" s="38" t="s">
        <v>29</v>
      </c>
      <c r="B176" s="39" t="s">
        <v>68</v>
      </c>
      <c r="C176" s="39" t="s">
        <v>30</v>
      </c>
      <c r="D176" s="39" t="s">
        <v>669</v>
      </c>
      <c r="E176" s="39" t="s">
        <v>670</v>
      </c>
      <c r="F176" s="21">
        <v>1333948.86</v>
      </c>
      <c r="G176" s="21">
        <v>774206.81</v>
      </c>
      <c r="H176" s="293">
        <f>F176-G176</f>
        <v>559742.05</v>
      </c>
      <c r="I176" s="57" t="s">
        <v>38</v>
      </c>
    </row>
    <row r="177" spans="1:9" s="5" customFormat="1" ht="13.5" thickBot="1">
      <c r="A177" s="53"/>
      <c r="B177" s="4"/>
      <c r="C177" s="4"/>
      <c r="D177" s="4"/>
      <c r="E177" s="4"/>
      <c r="F177" s="54">
        <f>SUM(F176)</f>
        <v>1333948.86</v>
      </c>
      <c r="G177" s="54">
        <f>SUM(G176)</f>
        <v>774206.81</v>
      </c>
      <c r="H177" s="294">
        <f>H176</f>
        <v>559742.05</v>
      </c>
      <c r="I177" s="14"/>
    </row>
    <row r="178" spans="1:9" s="5" customFormat="1" ht="13.5" thickBot="1">
      <c r="A178" s="53"/>
      <c r="B178" s="4"/>
      <c r="C178" s="4"/>
      <c r="D178" s="4"/>
      <c r="E178" s="4"/>
      <c r="F178" s="54">
        <f>F177+F175</f>
        <v>6960672.800000001</v>
      </c>
      <c r="G178" s="54">
        <f>G177+G175</f>
        <v>4039885.21</v>
      </c>
      <c r="H178" s="54">
        <f>H177+H175</f>
        <v>2920787.590000001</v>
      </c>
      <c r="I178" s="14"/>
    </row>
  </sheetData>
  <sheetProtection/>
  <mergeCells count="7">
    <mergeCell ref="A169:H169"/>
    <mergeCell ref="D5:G5"/>
    <mergeCell ref="A6:H6"/>
    <mergeCell ref="A23:H23"/>
    <mergeCell ref="A90:H90"/>
    <mergeCell ref="A100:H100"/>
    <mergeCell ref="A141:H1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06">
      <selection activeCell="A121" sqref="A121:IV132"/>
    </sheetView>
  </sheetViews>
  <sheetFormatPr defaultColWidth="9.140625" defaultRowHeight="12.75"/>
  <cols>
    <col min="1" max="1" width="42.421875" style="0" bestFit="1" customWidth="1"/>
    <col min="5" max="5" width="9.00390625" style="0" bestFit="1" customWidth="1"/>
    <col min="6" max="6" width="12.7109375" style="0" bestFit="1" customWidth="1"/>
    <col min="7" max="7" width="14.57421875" style="0" customWidth="1"/>
    <col min="8" max="8" width="12.28125" style="0" customWidth="1"/>
    <col min="9" max="9" width="12.8515625" style="0" bestFit="1" customWidth="1"/>
    <col min="10" max="10" width="11.7109375" style="0" bestFit="1" customWidth="1"/>
    <col min="11" max="11" width="12.7109375" style="0" bestFit="1" customWidth="1"/>
  </cols>
  <sheetData>
    <row r="1" spans="6:7" ht="12.75">
      <c r="F1" s="120"/>
      <c r="G1" s="8"/>
    </row>
    <row r="2" spans="4:7" ht="12.75">
      <c r="D2" s="272"/>
      <c r="E2" s="273"/>
      <c r="F2" s="273"/>
      <c r="G2" s="273"/>
    </row>
    <row r="3" spans="1:10" ht="12.75" customHeight="1">
      <c r="A3" s="271" t="s">
        <v>671</v>
      </c>
      <c r="B3" s="271"/>
      <c r="C3" s="271"/>
      <c r="D3" s="271"/>
      <c r="E3" s="271"/>
      <c r="F3" s="271"/>
      <c r="G3" s="271"/>
      <c r="H3" s="271"/>
      <c r="I3" s="88"/>
      <c r="J3" s="88"/>
    </row>
    <row r="5" ht="13.5" thickBot="1"/>
    <row r="6" spans="1:10" ht="23.25" thickBot="1">
      <c r="A6" s="55" t="s">
        <v>5</v>
      </c>
      <c r="B6" s="56" t="s">
        <v>4</v>
      </c>
      <c r="C6" s="56" t="s">
        <v>3</v>
      </c>
      <c r="D6" s="56" t="s">
        <v>45</v>
      </c>
      <c r="E6" s="56" t="s">
        <v>46</v>
      </c>
      <c r="F6" s="56" t="s">
        <v>47</v>
      </c>
      <c r="G6" s="56" t="s">
        <v>48</v>
      </c>
      <c r="H6" s="56" t="s">
        <v>672</v>
      </c>
      <c r="I6" s="56" t="s">
        <v>129</v>
      </c>
      <c r="J6" s="75" t="s">
        <v>323</v>
      </c>
    </row>
    <row r="7" spans="1:10" ht="12.75">
      <c r="A7" s="36" t="s">
        <v>8</v>
      </c>
      <c r="B7" s="37" t="s">
        <v>7</v>
      </c>
      <c r="C7" s="37" t="s">
        <v>6</v>
      </c>
      <c r="D7" s="37" t="s">
        <v>667</v>
      </c>
      <c r="E7" s="37" t="s">
        <v>668</v>
      </c>
      <c r="F7" s="12">
        <v>5626723.94</v>
      </c>
      <c r="G7" s="12">
        <v>2361045.54</v>
      </c>
      <c r="H7" s="12">
        <v>3265678.4</v>
      </c>
      <c r="I7" s="295">
        <f>F7-G7-H7</f>
        <v>0</v>
      </c>
      <c r="J7" s="13" t="s">
        <v>176</v>
      </c>
    </row>
    <row r="8" spans="1:10" ht="13.5" thickBot="1">
      <c r="A8" s="224"/>
      <c r="B8" s="19"/>
      <c r="C8" s="19"/>
      <c r="D8" s="19"/>
      <c r="E8" s="19"/>
      <c r="F8" s="17"/>
      <c r="G8" s="17">
        <v>-200</v>
      </c>
      <c r="H8" s="17"/>
      <c r="I8" s="296">
        <v>0</v>
      </c>
      <c r="J8" s="44" t="s">
        <v>673</v>
      </c>
    </row>
    <row r="9" spans="1:11" ht="13.5" thickBot="1">
      <c r="A9" s="297" t="s">
        <v>39</v>
      </c>
      <c r="B9" s="298" t="s">
        <v>39</v>
      </c>
      <c r="C9" s="298" t="s">
        <v>39</v>
      </c>
      <c r="D9" s="298" t="s">
        <v>39</v>
      </c>
      <c r="E9" s="298" t="s">
        <v>39</v>
      </c>
      <c r="F9" s="298" t="s">
        <v>39</v>
      </c>
      <c r="G9" s="299">
        <f>G8+G7</f>
        <v>2360845.54</v>
      </c>
      <c r="H9" s="298" t="s">
        <v>39</v>
      </c>
      <c r="I9" s="299">
        <f>I8+I7</f>
        <v>0</v>
      </c>
      <c r="J9" s="300"/>
      <c r="K9" s="15"/>
    </row>
    <row r="13" spans="1:10" ht="12.75" customHeight="1">
      <c r="A13" s="271" t="s">
        <v>671</v>
      </c>
      <c r="B13" s="271"/>
      <c r="C13" s="271"/>
      <c r="D13" s="271"/>
      <c r="E13" s="271"/>
      <c r="F13" s="271"/>
      <c r="G13" s="271"/>
      <c r="H13" s="271"/>
      <c r="I13" s="88"/>
      <c r="J13" s="88"/>
    </row>
    <row r="16" ht="13.5" thickBot="1"/>
    <row r="17" spans="1:10" s="76" customFormat="1" ht="23.25" thickBot="1">
      <c r="A17" s="79" t="s">
        <v>5</v>
      </c>
      <c r="B17" s="80" t="s">
        <v>4</v>
      </c>
      <c r="C17" s="80" t="s">
        <v>3</v>
      </c>
      <c r="D17" s="80" t="s">
        <v>45</v>
      </c>
      <c r="E17" s="80" t="s">
        <v>46</v>
      </c>
      <c r="F17" s="80" t="s">
        <v>47</v>
      </c>
      <c r="G17" s="80" t="s">
        <v>48</v>
      </c>
      <c r="H17" s="56" t="s">
        <v>672</v>
      </c>
      <c r="I17" s="80" t="s">
        <v>412</v>
      </c>
      <c r="J17" s="95" t="s">
        <v>65</v>
      </c>
    </row>
    <row r="18" spans="1:10" ht="12.75">
      <c r="A18" s="106" t="s">
        <v>29</v>
      </c>
      <c r="B18" s="107" t="s">
        <v>68</v>
      </c>
      <c r="C18" s="107" t="s">
        <v>30</v>
      </c>
      <c r="D18" s="107" t="s">
        <v>669</v>
      </c>
      <c r="E18" s="107" t="s">
        <v>670</v>
      </c>
      <c r="F18" s="41">
        <v>1333948.86</v>
      </c>
      <c r="G18" s="41">
        <v>559742.05</v>
      </c>
      <c r="H18" s="301">
        <f>774206.81</f>
        <v>774206.81</v>
      </c>
      <c r="I18" s="301">
        <f>F18-G18-H18</f>
        <v>0</v>
      </c>
      <c r="J18" s="42" t="s">
        <v>176</v>
      </c>
    </row>
    <row r="19" spans="1:10" ht="13.5" thickBot="1">
      <c r="A19" s="224"/>
      <c r="B19" s="19"/>
      <c r="C19" s="19"/>
      <c r="D19" s="19"/>
      <c r="E19" s="19"/>
      <c r="F19" s="17"/>
      <c r="G19" s="17">
        <v>-200</v>
      </c>
      <c r="H19" s="17"/>
      <c r="I19" s="296">
        <v>0</v>
      </c>
      <c r="J19" s="44" t="s">
        <v>673</v>
      </c>
    </row>
    <row r="20" spans="1:10" ht="13.5" thickBot="1">
      <c r="A20" s="297" t="s">
        <v>39</v>
      </c>
      <c r="B20" s="298" t="s">
        <v>39</v>
      </c>
      <c r="C20" s="298" t="s">
        <v>39</v>
      </c>
      <c r="D20" s="298" t="s">
        <v>39</v>
      </c>
      <c r="E20" s="298" t="s">
        <v>39</v>
      </c>
      <c r="F20" s="298" t="s">
        <v>39</v>
      </c>
      <c r="G20" s="299">
        <f>G19+G18</f>
        <v>559542.05</v>
      </c>
      <c r="H20" s="298" t="s">
        <v>39</v>
      </c>
      <c r="I20" s="299">
        <f>I19+I18</f>
        <v>0</v>
      </c>
      <c r="J20" s="300"/>
    </row>
    <row r="24" spans="1:10" ht="12.75" customHeight="1">
      <c r="A24" s="271" t="s">
        <v>674</v>
      </c>
      <c r="B24" s="271"/>
      <c r="C24" s="271"/>
      <c r="D24" s="271"/>
      <c r="E24" s="271"/>
      <c r="F24" s="271"/>
      <c r="G24" s="271"/>
      <c r="H24" s="271"/>
      <c r="I24" s="88"/>
      <c r="J24" s="88"/>
    </row>
    <row r="25" spans="8:11" ht="12.75">
      <c r="H25" s="162"/>
      <c r="I25" s="162"/>
      <c r="K25" s="162"/>
    </row>
    <row r="26" spans="8:11" ht="12.75">
      <c r="H26" s="162"/>
      <c r="I26" s="162"/>
      <c r="K26" s="162"/>
    </row>
    <row r="27" spans="8:11" ht="13.5" thickBot="1">
      <c r="H27" s="162"/>
      <c r="I27" s="162"/>
      <c r="K27" s="162"/>
    </row>
    <row r="28" spans="1:11" ht="34.5" thickBot="1">
      <c r="A28" s="55" t="s">
        <v>5</v>
      </c>
      <c r="B28" s="56" t="s">
        <v>4</v>
      </c>
      <c r="C28" s="56" t="s">
        <v>3</v>
      </c>
      <c r="D28" s="56" t="s">
        <v>45</v>
      </c>
      <c r="E28" s="56" t="s">
        <v>46</v>
      </c>
      <c r="F28" s="56" t="s">
        <v>47</v>
      </c>
      <c r="G28" s="56" t="s">
        <v>48</v>
      </c>
      <c r="H28" s="56" t="s">
        <v>0</v>
      </c>
      <c r="I28" s="56" t="s">
        <v>1</v>
      </c>
      <c r="J28" s="56" t="s">
        <v>2</v>
      </c>
      <c r="K28" s="146" t="s">
        <v>65</v>
      </c>
    </row>
    <row r="29" spans="1:11" ht="12.75">
      <c r="A29" s="36" t="s">
        <v>8</v>
      </c>
      <c r="B29" s="37" t="s">
        <v>7</v>
      </c>
      <c r="C29" s="37" t="s">
        <v>6</v>
      </c>
      <c r="D29" s="37" t="s">
        <v>675</v>
      </c>
      <c r="E29" s="37" t="s">
        <v>670</v>
      </c>
      <c r="F29" s="12">
        <v>7373302.24</v>
      </c>
      <c r="G29" s="12">
        <v>4250075.63</v>
      </c>
      <c r="H29" s="37" t="s">
        <v>675</v>
      </c>
      <c r="I29" s="37" t="s">
        <v>676</v>
      </c>
      <c r="J29" s="12">
        <v>3123226.61</v>
      </c>
      <c r="K29" s="163" t="s">
        <v>38</v>
      </c>
    </row>
    <row r="30" spans="1:11" ht="12.75">
      <c r="A30" s="32" t="s">
        <v>8</v>
      </c>
      <c r="B30" s="33" t="s">
        <v>7</v>
      </c>
      <c r="C30" s="33" t="s">
        <v>6</v>
      </c>
      <c r="D30" s="33" t="s">
        <v>677</v>
      </c>
      <c r="E30" s="33" t="s">
        <v>670</v>
      </c>
      <c r="F30" s="3">
        <v>432559.16</v>
      </c>
      <c r="G30" s="3">
        <v>401979.96</v>
      </c>
      <c r="H30" s="33" t="s">
        <v>677</v>
      </c>
      <c r="I30" s="33" t="s">
        <v>676</v>
      </c>
      <c r="J30" s="3">
        <v>30579.2</v>
      </c>
      <c r="K30" s="92" t="s">
        <v>138</v>
      </c>
    </row>
    <row r="31" spans="1:11" ht="13.5" thickBot="1">
      <c r="A31" s="34" t="s">
        <v>8</v>
      </c>
      <c r="B31" s="35" t="s">
        <v>7</v>
      </c>
      <c r="C31" s="35" t="s">
        <v>6</v>
      </c>
      <c r="D31" s="35" t="s">
        <v>678</v>
      </c>
      <c r="E31" s="35" t="s">
        <v>670</v>
      </c>
      <c r="F31" s="17">
        <v>647662.3</v>
      </c>
      <c r="G31" s="17">
        <v>647662.3</v>
      </c>
      <c r="H31" s="35" t="s">
        <v>39</v>
      </c>
      <c r="I31" s="35" t="s">
        <v>39</v>
      </c>
      <c r="J31" s="19" t="s">
        <v>39</v>
      </c>
      <c r="K31" s="90" t="s">
        <v>66</v>
      </c>
    </row>
    <row r="32" spans="1:11" s="5" customFormat="1" ht="13.5" thickBot="1">
      <c r="A32" s="28"/>
      <c r="B32" s="29"/>
      <c r="C32" s="29"/>
      <c r="D32" s="29"/>
      <c r="E32" s="29"/>
      <c r="F32" s="23">
        <f>SUM(F29:F31)</f>
        <v>8453523.700000001</v>
      </c>
      <c r="G32" s="23">
        <f>SUM(G29:G31)</f>
        <v>5299717.89</v>
      </c>
      <c r="H32" s="23"/>
      <c r="I32" s="23"/>
      <c r="J32" s="23">
        <f>SUM(J29:J31)</f>
        <v>3153805.81</v>
      </c>
      <c r="K32" s="91"/>
    </row>
    <row r="33" spans="1:11" ht="12.75">
      <c r="A33" s="36" t="s">
        <v>9</v>
      </c>
      <c r="B33" s="37" t="s">
        <v>49</v>
      </c>
      <c r="C33" s="37" t="s">
        <v>10</v>
      </c>
      <c r="D33" s="37" t="s">
        <v>679</v>
      </c>
      <c r="E33" s="37" t="s">
        <v>670</v>
      </c>
      <c r="F33" s="12">
        <v>3315503.34</v>
      </c>
      <c r="G33" s="12">
        <v>3315503.34</v>
      </c>
      <c r="H33" s="37" t="s">
        <v>39</v>
      </c>
      <c r="I33" s="37" t="s">
        <v>39</v>
      </c>
      <c r="J33" s="11" t="s">
        <v>39</v>
      </c>
      <c r="K33" s="163" t="s">
        <v>38</v>
      </c>
    </row>
    <row r="34" spans="1:11" ht="12.75">
      <c r="A34" s="32" t="s">
        <v>9</v>
      </c>
      <c r="B34" s="33" t="s">
        <v>49</v>
      </c>
      <c r="C34" s="33" t="s">
        <v>10</v>
      </c>
      <c r="D34" s="33" t="s">
        <v>680</v>
      </c>
      <c r="E34" s="33" t="s">
        <v>670</v>
      </c>
      <c r="F34" s="3">
        <v>470803.5</v>
      </c>
      <c r="G34" s="3">
        <v>470803.5</v>
      </c>
      <c r="H34" s="33" t="s">
        <v>39</v>
      </c>
      <c r="I34" s="33" t="s">
        <v>39</v>
      </c>
      <c r="J34" s="2" t="s">
        <v>39</v>
      </c>
      <c r="K34" s="92" t="s">
        <v>138</v>
      </c>
    </row>
    <row r="35" spans="1:11" ht="12.75">
      <c r="A35" s="32" t="s">
        <v>9</v>
      </c>
      <c r="B35" s="33" t="s">
        <v>49</v>
      </c>
      <c r="C35" s="33" t="s">
        <v>10</v>
      </c>
      <c r="D35" s="33" t="s">
        <v>681</v>
      </c>
      <c r="E35" s="33" t="s">
        <v>670</v>
      </c>
      <c r="F35" s="3">
        <v>1385182.63</v>
      </c>
      <c r="G35" s="3">
        <v>1385182.63</v>
      </c>
      <c r="H35" s="33" t="s">
        <v>39</v>
      </c>
      <c r="I35" s="33" t="s">
        <v>39</v>
      </c>
      <c r="J35" s="2" t="s">
        <v>39</v>
      </c>
      <c r="K35" s="92" t="s">
        <v>66</v>
      </c>
    </row>
    <row r="36" spans="1:11" ht="13.5" thickBot="1">
      <c r="A36" s="34" t="s">
        <v>9</v>
      </c>
      <c r="B36" s="35" t="s">
        <v>49</v>
      </c>
      <c r="C36" s="35" t="s">
        <v>10</v>
      </c>
      <c r="D36" s="35" t="s">
        <v>682</v>
      </c>
      <c r="E36" s="35" t="s">
        <v>670</v>
      </c>
      <c r="F36" s="17">
        <v>71157.24</v>
      </c>
      <c r="G36" s="17">
        <v>71157.24</v>
      </c>
      <c r="H36" s="35" t="s">
        <v>39</v>
      </c>
      <c r="I36" s="35" t="s">
        <v>39</v>
      </c>
      <c r="J36" s="19" t="s">
        <v>39</v>
      </c>
      <c r="K36" s="90" t="s">
        <v>191</v>
      </c>
    </row>
    <row r="37" spans="1:11" s="5" customFormat="1" ht="13.5" thickBot="1">
      <c r="A37" s="28"/>
      <c r="B37" s="29"/>
      <c r="C37" s="29"/>
      <c r="D37" s="29"/>
      <c r="E37" s="29"/>
      <c r="F37" s="23">
        <f>SUM(F33:F36)</f>
        <v>5242646.71</v>
      </c>
      <c r="G37" s="23">
        <f>SUM(G33:G36)</f>
        <v>5242646.71</v>
      </c>
      <c r="H37" s="29"/>
      <c r="I37" s="29"/>
      <c r="J37" s="4"/>
      <c r="K37" s="91"/>
    </row>
    <row r="38" spans="1:11" ht="12.75">
      <c r="A38" s="36" t="s">
        <v>11</v>
      </c>
      <c r="B38" s="37" t="s">
        <v>50</v>
      </c>
      <c r="C38" s="37" t="s">
        <v>12</v>
      </c>
      <c r="D38" s="37" t="s">
        <v>683</v>
      </c>
      <c r="E38" s="37" t="s">
        <v>670</v>
      </c>
      <c r="F38" s="12">
        <v>1050830.65</v>
      </c>
      <c r="G38" s="12">
        <v>936549.57</v>
      </c>
      <c r="H38" s="37" t="s">
        <v>683</v>
      </c>
      <c r="I38" s="37" t="s">
        <v>676</v>
      </c>
      <c r="J38" s="12">
        <v>114281.08</v>
      </c>
      <c r="K38" s="163" t="s">
        <v>38</v>
      </c>
    </row>
    <row r="39" spans="1:11" ht="12.75">
      <c r="A39" s="32" t="s">
        <v>11</v>
      </c>
      <c r="B39" s="33" t="s">
        <v>50</v>
      </c>
      <c r="C39" s="33" t="s">
        <v>12</v>
      </c>
      <c r="D39" s="33" t="s">
        <v>684</v>
      </c>
      <c r="E39" s="33" t="s">
        <v>670</v>
      </c>
      <c r="F39" s="3">
        <v>7764.12</v>
      </c>
      <c r="G39" s="3">
        <v>7764.12</v>
      </c>
      <c r="H39" s="33" t="s">
        <v>39</v>
      </c>
      <c r="I39" s="33" t="s">
        <v>39</v>
      </c>
      <c r="J39" s="2" t="s">
        <v>39</v>
      </c>
      <c r="K39" s="92" t="s">
        <v>138</v>
      </c>
    </row>
    <row r="40" spans="1:11" ht="13.5" thickBot="1">
      <c r="A40" s="34" t="s">
        <v>11</v>
      </c>
      <c r="B40" s="35" t="s">
        <v>50</v>
      </c>
      <c r="C40" s="35" t="s">
        <v>12</v>
      </c>
      <c r="D40" s="35" t="s">
        <v>685</v>
      </c>
      <c r="E40" s="35" t="s">
        <v>670</v>
      </c>
      <c r="F40" s="17">
        <v>172888</v>
      </c>
      <c r="G40" s="17">
        <v>129641</v>
      </c>
      <c r="H40" s="35" t="s">
        <v>685</v>
      </c>
      <c r="I40" s="35" t="s">
        <v>676</v>
      </c>
      <c r="J40" s="17">
        <v>43247</v>
      </c>
      <c r="K40" s="90" t="s">
        <v>66</v>
      </c>
    </row>
    <row r="41" spans="1:11" s="5" customFormat="1" ht="13.5" thickBot="1">
      <c r="A41" s="28"/>
      <c r="B41" s="29"/>
      <c r="C41" s="29"/>
      <c r="D41" s="29"/>
      <c r="E41" s="29"/>
      <c r="F41" s="23">
        <f>SUM(F38:F40)</f>
        <v>1231482.77</v>
      </c>
      <c r="G41" s="23">
        <f>SUM(G38:G40)</f>
        <v>1073954.69</v>
      </c>
      <c r="H41" s="29"/>
      <c r="I41" s="29"/>
      <c r="J41" s="23">
        <f>SUM(J38:J40)</f>
        <v>157528.08000000002</v>
      </c>
      <c r="K41" s="91"/>
    </row>
    <row r="42" spans="1:11" ht="12.75">
      <c r="A42" s="36" t="s">
        <v>13</v>
      </c>
      <c r="B42" s="37" t="s">
        <v>51</v>
      </c>
      <c r="C42" s="37" t="s">
        <v>14</v>
      </c>
      <c r="D42" s="37" t="s">
        <v>686</v>
      </c>
      <c r="E42" s="37" t="s">
        <v>670</v>
      </c>
      <c r="F42" s="12">
        <v>509028.47</v>
      </c>
      <c r="G42" s="12">
        <v>509028.47</v>
      </c>
      <c r="H42" s="37" t="s">
        <v>39</v>
      </c>
      <c r="I42" s="37" t="s">
        <v>39</v>
      </c>
      <c r="J42" s="11" t="s">
        <v>39</v>
      </c>
      <c r="K42" s="163" t="s">
        <v>38</v>
      </c>
    </row>
    <row r="43" spans="1:11" ht="12.75">
      <c r="A43" s="32" t="s">
        <v>13</v>
      </c>
      <c r="B43" s="33" t="s">
        <v>51</v>
      </c>
      <c r="C43" s="33" t="s">
        <v>14</v>
      </c>
      <c r="D43" s="33" t="s">
        <v>687</v>
      </c>
      <c r="E43" s="33" t="s">
        <v>670</v>
      </c>
      <c r="F43" s="3">
        <v>115454.03</v>
      </c>
      <c r="G43" s="3">
        <v>115454.03</v>
      </c>
      <c r="H43" s="33" t="s">
        <v>39</v>
      </c>
      <c r="I43" s="33" t="s">
        <v>39</v>
      </c>
      <c r="J43" s="2" t="s">
        <v>39</v>
      </c>
      <c r="K43" s="92" t="s">
        <v>138</v>
      </c>
    </row>
    <row r="44" spans="1:11" ht="12.75">
      <c r="A44" s="32" t="s">
        <v>13</v>
      </c>
      <c r="B44" s="33" t="s">
        <v>51</v>
      </c>
      <c r="C44" s="33" t="s">
        <v>14</v>
      </c>
      <c r="D44" s="33" t="s">
        <v>688</v>
      </c>
      <c r="E44" s="33" t="s">
        <v>670</v>
      </c>
      <c r="F44" s="3">
        <v>176113</v>
      </c>
      <c r="G44" s="3">
        <v>176113</v>
      </c>
      <c r="H44" s="33" t="s">
        <v>39</v>
      </c>
      <c r="I44" s="33" t="s">
        <v>39</v>
      </c>
      <c r="J44" s="2" t="s">
        <v>39</v>
      </c>
      <c r="K44" s="92" t="s">
        <v>66</v>
      </c>
    </row>
    <row r="45" spans="1:11" ht="13.5" thickBot="1">
      <c r="A45" s="34" t="s">
        <v>13</v>
      </c>
      <c r="B45" s="35" t="s">
        <v>51</v>
      </c>
      <c r="C45" s="35" t="s">
        <v>14</v>
      </c>
      <c r="D45" s="35" t="s">
        <v>689</v>
      </c>
      <c r="E45" s="35" t="s">
        <v>670</v>
      </c>
      <c r="F45" s="17">
        <v>52543.26</v>
      </c>
      <c r="G45" s="17">
        <v>52543.26</v>
      </c>
      <c r="H45" s="35" t="s">
        <v>39</v>
      </c>
      <c r="I45" s="35" t="s">
        <v>39</v>
      </c>
      <c r="J45" s="19" t="s">
        <v>39</v>
      </c>
      <c r="K45" s="90" t="s">
        <v>191</v>
      </c>
    </row>
    <row r="46" spans="1:11" s="5" customFormat="1" ht="13.5" thickBot="1">
      <c r="A46" s="28"/>
      <c r="B46" s="29"/>
      <c r="C46" s="29"/>
      <c r="D46" s="29"/>
      <c r="E46" s="29"/>
      <c r="F46" s="23">
        <f>SUM(F42:F45)</f>
        <v>853138.76</v>
      </c>
      <c r="G46" s="23">
        <f>SUM(G42:G45)</f>
        <v>853138.76</v>
      </c>
      <c r="H46" s="29"/>
      <c r="I46" s="29"/>
      <c r="J46" s="4"/>
      <c r="K46" s="91"/>
    </row>
    <row r="47" spans="1:11" ht="12.75">
      <c r="A47" s="36" t="s">
        <v>15</v>
      </c>
      <c r="B47" s="37" t="s">
        <v>52</v>
      </c>
      <c r="C47" s="37" t="s">
        <v>16</v>
      </c>
      <c r="D47" s="37" t="s">
        <v>690</v>
      </c>
      <c r="E47" s="37" t="s">
        <v>670</v>
      </c>
      <c r="F47" s="12">
        <v>979211.69</v>
      </c>
      <c r="G47" s="12">
        <v>979211.69</v>
      </c>
      <c r="H47" s="37" t="s">
        <v>39</v>
      </c>
      <c r="I47" s="37" t="s">
        <v>39</v>
      </c>
      <c r="J47" s="11" t="s">
        <v>39</v>
      </c>
      <c r="K47" s="163" t="s">
        <v>38</v>
      </c>
    </row>
    <row r="48" spans="1:11" ht="13.5" thickBot="1">
      <c r="A48" s="34" t="s">
        <v>15</v>
      </c>
      <c r="B48" s="35" t="s">
        <v>52</v>
      </c>
      <c r="C48" s="35" t="s">
        <v>16</v>
      </c>
      <c r="D48" s="35" t="s">
        <v>691</v>
      </c>
      <c r="E48" s="35" t="s">
        <v>670</v>
      </c>
      <c r="F48" s="17">
        <v>212895</v>
      </c>
      <c r="G48" s="17">
        <v>212895</v>
      </c>
      <c r="H48" s="35" t="s">
        <v>39</v>
      </c>
      <c r="I48" s="35" t="s">
        <v>39</v>
      </c>
      <c r="J48" s="19" t="s">
        <v>39</v>
      </c>
      <c r="K48" s="90" t="s">
        <v>66</v>
      </c>
    </row>
    <row r="49" spans="1:11" s="5" customFormat="1" ht="13.5" thickBot="1">
      <c r="A49" s="28"/>
      <c r="B49" s="29"/>
      <c r="C49" s="29"/>
      <c r="D49" s="29"/>
      <c r="E49" s="29"/>
      <c r="F49" s="23">
        <f>SUM(F47:F48)</f>
        <v>1192106.69</v>
      </c>
      <c r="G49" s="23">
        <f>SUM(G47:G48)</f>
        <v>1192106.69</v>
      </c>
      <c r="H49" s="29"/>
      <c r="I49" s="29"/>
      <c r="J49" s="4"/>
      <c r="K49" s="91"/>
    </row>
    <row r="50" spans="1:11" ht="12.75">
      <c r="A50" s="36" t="s">
        <v>17</v>
      </c>
      <c r="B50" s="37" t="s">
        <v>53</v>
      </c>
      <c r="C50" s="37" t="s">
        <v>18</v>
      </c>
      <c r="D50" s="37" t="s">
        <v>692</v>
      </c>
      <c r="E50" s="37" t="s">
        <v>670</v>
      </c>
      <c r="F50" s="12">
        <v>983930.23</v>
      </c>
      <c r="G50" s="12">
        <v>983930.23</v>
      </c>
      <c r="H50" s="37" t="s">
        <v>39</v>
      </c>
      <c r="I50" s="37" t="s">
        <v>39</v>
      </c>
      <c r="J50" s="11" t="s">
        <v>39</v>
      </c>
      <c r="K50" s="163" t="s">
        <v>38</v>
      </c>
    </row>
    <row r="51" spans="1:11" ht="12.75">
      <c r="A51" s="32" t="s">
        <v>17</v>
      </c>
      <c r="B51" s="33" t="s">
        <v>53</v>
      </c>
      <c r="C51" s="33" t="s">
        <v>18</v>
      </c>
      <c r="D51" s="33" t="s">
        <v>693</v>
      </c>
      <c r="E51" s="33" t="s">
        <v>670</v>
      </c>
      <c r="F51" s="3">
        <v>715339.77</v>
      </c>
      <c r="G51" s="3">
        <v>715339.77</v>
      </c>
      <c r="H51" s="33" t="s">
        <v>39</v>
      </c>
      <c r="I51" s="33" t="s">
        <v>39</v>
      </c>
      <c r="J51" s="2" t="s">
        <v>39</v>
      </c>
      <c r="K51" s="92" t="s">
        <v>138</v>
      </c>
    </row>
    <row r="52" spans="1:11" ht="13.5" thickBot="1">
      <c r="A52" s="34" t="s">
        <v>17</v>
      </c>
      <c r="B52" s="35" t="s">
        <v>53</v>
      </c>
      <c r="C52" s="35" t="s">
        <v>18</v>
      </c>
      <c r="D52" s="35" t="s">
        <v>537</v>
      </c>
      <c r="E52" s="35" t="s">
        <v>670</v>
      </c>
      <c r="F52" s="17">
        <v>17000</v>
      </c>
      <c r="G52" s="17">
        <v>17000</v>
      </c>
      <c r="H52" s="35" t="s">
        <v>39</v>
      </c>
      <c r="I52" s="35" t="s">
        <v>39</v>
      </c>
      <c r="J52" s="19" t="s">
        <v>39</v>
      </c>
      <c r="K52" s="90" t="s">
        <v>66</v>
      </c>
    </row>
    <row r="53" spans="1:11" s="5" customFormat="1" ht="13.5" thickBot="1">
      <c r="A53" s="26"/>
      <c r="B53" s="27"/>
      <c r="C53" s="27"/>
      <c r="D53" s="27"/>
      <c r="E53" s="27"/>
      <c r="F53" s="10">
        <f>SUM(F50:F52)</f>
        <v>1716270</v>
      </c>
      <c r="G53" s="10">
        <f>SUM(G50:G52)</f>
        <v>1716270</v>
      </c>
      <c r="H53" s="27"/>
      <c r="I53" s="27"/>
      <c r="J53" s="9"/>
      <c r="K53" s="217"/>
    </row>
    <row r="54" spans="1:11" ht="12.75">
      <c r="A54" s="36" t="s">
        <v>19</v>
      </c>
      <c r="B54" s="37" t="s">
        <v>54</v>
      </c>
      <c r="C54" s="37" t="s">
        <v>20</v>
      </c>
      <c r="D54" s="37" t="s">
        <v>694</v>
      </c>
      <c r="E54" s="37" t="s">
        <v>670</v>
      </c>
      <c r="F54" s="12">
        <v>67581.99</v>
      </c>
      <c r="G54" s="12">
        <v>67581.99</v>
      </c>
      <c r="H54" s="37" t="s">
        <v>39</v>
      </c>
      <c r="I54" s="37" t="s">
        <v>39</v>
      </c>
      <c r="J54" s="11" t="s">
        <v>39</v>
      </c>
      <c r="K54" s="163" t="s">
        <v>38</v>
      </c>
    </row>
    <row r="55" spans="1:11" ht="12.75">
      <c r="A55" s="32" t="s">
        <v>19</v>
      </c>
      <c r="B55" s="33" t="s">
        <v>54</v>
      </c>
      <c r="C55" s="33" t="s">
        <v>20</v>
      </c>
      <c r="D55" s="33" t="s">
        <v>695</v>
      </c>
      <c r="E55" s="33" t="s">
        <v>670</v>
      </c>
      <c r="F55" s="3">
        <v>67133.06</v>
      </c>
      <c r="G55" s="3">
        <v>67133.06</v>
      </c>
      <c r="H55" s="33" t="s">
        <v>39</v>
      </c>
      <c r="I55" s="33" t="s">
        <v>39</v>
      </c>
      <c r="J55" s="2" t="s">
        <v>39</v>
      </c>
      <c r="K55" s="92" t="s">
        <v>138</v>
      </c>
    </row>
    <row r="56" spans="1:11" ht="13.5" thickBot="1">
      <c r="A56" s="34" t="s">
        <v>19</v>
      </c>
      <c r="B56" s="35" t="s">
        <v>54</v>
      </c>
      <c r="C56" s="35" t="s">
        <v>20</v>
      </c>
      <c r="D56" s="35" t="s">
        <v>696</v>
      </c>
      <c r="E56" s="35" t="s">
        <v>670</v>
      </c>
      <c r="F56" s="17">
        <v>42611.14</v>
      </c>
      <c r="G56" s="17">
        <v>42611.14</v>
      </c>
      <c r="H56" s="35" t="s">
        <v>39</v>
      </c>
      <c r="I56" s="35" t="s">
        <v>39</v>
      </c>
      <c r="J56" s="19" t="s">
        <v>39</v>
      </c>
      <c r="K56" s="90" t="s">
        <v>66</v>
      </c>
    </row>
    <row r="57" spans="1:11" s="5" customFormat="1" ht="13.5" thickBot="1">
      <c r="A57" s="28"/>
      <c r="B57" s="29"/>
      <c r="C57" s="29"/>
      <c r="D57" s="29"/>
      <c r="E57" s="29"/>
      <c r="F57" s="23">
        <f>SUM(F54:F56)</f>
        <v>177326.19</v>
      </c>
      <c r="G57" s="23">
        <f>SUM(G54:G56)</f>
        <v>177326.19</v>
      </c>
      <c r="H57" s="29"/>
      <c r="I57" s="29"/>
      <c r="J57" s="4"/>
      <c r="K57" s="91"/>
    </row>
    <row r="58" spans="1:11" ht="13.5" thickBot="1">
      <c r="A58" s="38" t="s">
        <v>74</v>
      </c>
      <c r="B58" s="39" t="s">
        <v>57</v>
      </c>
      <c r="C58" s="39" t="s">
        <v>35</v>
      </c>
      <c r="D58" s="39" t="s">
        <v>697</v>
      </c>
      <c r="E58" s="39" t="s">
        <v>670</v>
      </c>
      <c r="F58" s="21">
        <v>205127.64</v>
      </c>
      <c r="G58" s="21">
        <v>205127.64</v>
      </c>
      <c r="H58" s="39" t="s">
        <v>39</v>
      </c>
      <c r="I58" s="39" t="s">
        <v>39</v>
      </c>
      <c r="J58" s="20" t="s">
        <v>39</v>
      </c>
      <c r="K58" s="94" t="s">
        <v>38</v>
      </c>
    </row>
    <row r="59" spans="1:11" s="5" customFormat="1" ht="13.5" thickBot="1">
      <c r="A59" s="28"/>
      <c r="B59" s="29"/>
      <c r="C59" s="29"/>
      <c r="D59" s="29"/>
      <c r="E59" s="29"/>
      <c r="F59" s="23">
        <f>SUM(F58)</f>
        <v>205127.64</v>
      </c>
      <c r="G59" s="23">
        <f>SUM(G58)</f>
        <v>205127.64</v>
      </c>
      <c r="H59" s="29"/>
      <c r="I59" s="29"/>
      <c r="J59" s="4"/>
      <c r="K59" s="91"/>
    </row>
    <row r="60" spans="1:11" ht="12.75">
      <c r="A60" s="36" t="s">
        <v>23</v>
      </c>
      <c r="B60" s="37" t="s">
        <v>58</v>
      </c>
      <c r="C60" s="37" t="s">
        <v>24</v>
      </c>
      <c r="D60" s="37" t="s">
        <v>698</v>
      </c>
      <c r="E60" s="37" t="s">
        <v>670</v>
      </c>
      <c r="F60" s="12">
        <v>364706.52</v>
      </c>
      <c r="G60" s="12">
        <v>364706.52</v>
      </c>
      <c r="H60" s="37" t="s">
        <v>39</v>
      </c>
      <c r="I60" s="37" t="s">
        <v>39</v>
      </c>
      <c r="J60" s="11" t="s">
        <v>39</v>
      </c>
      <c r="K60" s="163" t="s">
        <v>38</v>
      </c>
    </row>
    <row r="61" spans="1:11" ht="12.75">
      <c r="A61" s="32" t="s">
        <v>23</v>
      </c>
      <c r="B61" s="33" t="s">
        <v>58</v>
      </c>
      <c r="C61" s="33" t="s">
        <v>24</v>
      </c>
      <c r="D61" s="33" t="s">
        <v>443</v>
      </c>
      <c r="E61" s="33" t="s">
        <v>670</v>
      </c>
      <c r="F61" s="3">
        <v>148724.54</v>
      </c>
      <c r="G61" s="3">
        <v>148724.54</v>
      </c>
      <c r="H61" s="33" t="s">
        <v>39</v>
      </c>
      <c r="I61" s="33" t="s">
        <v>39</v>
      </c>
      <c r="J61" s="2" t="s">
        <v>39</v>
      </c>
      <c r="K61" s="92" t="s">
        <v>138</v>
      </c>
    </row>
    <row r="62" spans="1:11" ht="12.75">
      <c r="A62" s="32" t="s">
        <v>23</v>
      </c>
      <c r="B62" s="33" t="s">
        <v>58</v>
      </c>
      <c r="C62" s="33" t="s">
        <v>24</v>
      </c>
      <c r="D62" s="33" t="s">
        <v>699</v>
      </c>
      <c r="E62" s="33" t="s">
        <v>670</v>
      </c>
      <c r="F62" s="3">
        <v>285081.3</v>
      </c>
      <c r="G62" s="3">
        <v>285081.3</v>
      </c>
      <c r="H62" s="33" t="s">
        <v>39</v>
      </c>
      <c r="I62" s="33" t="s">
        <v>39</v>
      </c>
      <c r="J62" s="2" t="s">
        <v>39</v>
      </c>
      <c r="K62" s="92" t="s">
        <v>66</v>
      </c>
    </row>
    <row r="63" spans="1:11" ht="13.5" thickBot="1">
      <c r="A63" s="34" t="s">
        <v>23</v>
      </c>
      <c r="B63" s="35" t="s">
        <v>58</v>
      </c>
      <c r="C63" s="35" t="s">
        <v>24</v>
      </c>
      <c r="D63" s="35" t="s">
        <v>700</v>
      </c>
      <c r="E63" s="35" t="s">
        <v>670</v>
      </c>
      <c r="F63" s="17">
        <v>47359.62</v>
      </c>
      <c r="G63" s="17">
        <v>47359.62</v>
      </c>
      <c r="H63" s="35" t="s">
        <v>39</v>
      </c>
      <c r="I63" s="35" t="s">
        <v>39</v>
      </c>
      <c r="J63" s="19" t="s">
        <v>39</v>
      </c>
      <c r="K63" s="90" t="s">
        <v>191</v>
      </c>
    </row>
    <row r="64" spans="1:11" s="5" customFormat="1" ht="13.5" thickBot="1">
      <c r="A64" s="28"/>
      <c r="B64" s="29"/>
      <c r="C64" s="29"/>
      <c r="D64" s="29"/>
      <c r="E64" s="29"/>
      <c r="F64" s="23">
        <f>SUM(F60:F63)</f>
        <v>845871.9800000001</v>
      </c>
      <c r="G64" s="23">
        <f>SUM(G60:G63)</f>
        <v>845871.9800000001</v>
      </c>
      <c r="H64" s="29"/>
      <c r="I64" s="29"/>
      <c r="J64" s="4"/>
      <c r="K64" s="91"/>
    </row>
    <row r="65" spans="1:11" ht="13.5" thickBot="1">
      <c r="A65" s="38" t="s">
        <v>25</v>
      </c>
      <c r="B65" s="39" t="s">
        <v>59</v>
      </c>
      <c r="C65" s="39" t="s">
        <v>26</v>
      </c>
      <c r="D65" s="39" t="s">
        <v>701</v>
      </c>
      <c r="E65" s="39" t="s">
        <v>670</v>
      </c>
      <c r="F65" s="21">
        <v>120695.49</v>
      </c>
      <c r="G65" s="21">
        <v>120695.49</v>
      </c>
      <c r="H65" s="39" t="s">
        <v>39</v>
      </c>
      <c r="I65" s="39" t="s">
        <v>39</v>
      </c>
      <c r="J65" s="20" t="s">
        <v>39</v>
      </c>
      <c r="K65" s="94" t="s">
        <v>66</v>
      </c>
    </row>
    <row r="66" spans="1:11" s="5" customFormat="1" ht="13.5" thickBot="1">
      <c r="A66" s="28"/>
      <c r="B66" s="29"/>
      <c r="C66" s="29"/>
      <c r="D66" s="29"/>
      <c r="E66" s="29"/>
      <c r="F66" s="23">
        <f>SUM(F65)</f>
        <v>120695.49</v>
      </c>
      <c r="G66" s="23">
        <f>SUM(G65)</f>
        <v>120695.49</v>
      </c>
      <c r="H66" s="29"/>
      <c r="I66" s="29"/>
      <c r="J66" s="4"/>
      <c r="K66" s="91"/>
    </row>
    <row r="67" spans="1:11" ht="12.75">
      <c r="A67" s="36" t="s">
        <v>27</v>
      </c>
      <c r="B67" s="37" t="s">
        <v>67</v>
      </c>
      <c r="C67" s="37" t="s">
        <v>28</v>
      </c>
      <c r="D67" s="37" t="s">
        <v>320</v>
      </c>
      <c r="E67" s="37" t="s">
        <v>670</v>
      </c>
      <c r="F67" s="12">
        <v>41905.01</v>
      </c>
      <c r="G67" s="12">
        <v>41905.01</v>
      </c>
      <c r="H67" s="37" t="s">
        <v>39</v>
      </c>
      <c r="I67" s="37" t="s">
        <v>39</v>
      </c>
      <c r="J67" s="11" t="s">
        <v>39</v>
      </c>
      <c r="K67" s="163" t="s">
        <v>38</v>
      </c>
    </row>
    <row r="68" spans="1:11" ht="12.75">
      <c r="A68" s="32" t="s">
        <v>27</v>
      </c>
      <c r="B68" s="33" t="s">
        <v>67</v>
      </c>
      <c r="C68" s="33" t="s">
        <v>28</v>
      </c>
      <c r="D68" s="33" t="s">
        <v>311</v>
      </c>
      <c r="E68" s="33" t="s">
        <v>670</v>
      </c>
      <c r="F68" s="3">
        <v>57749.98</v>
      </c>
      <c r="G68" s="3">
        <v>57749.98</v>
      </c>
      <c r="H68" s="33" t="s">
        <v>39</v>
      </c>
      <c r="I68" s="33" t="s">
        <v>39</v>
      </c>
      <c r="J68" s="2" t="s">
        <v>39</v>
      </c>
      <c r="K68" s="92" t="s">
        <v>138</v>
      </c>
    </row>
    <row r="69" spans="1:11" ht="13.5" thickBot="1">
      <c r="A69" s="34" t="s">
        <v>27</v>
      </c>
      <c r="B69" s="35" t="s">
        <v>67</v>
      </c>
      <c r="C69" s="35" t="s">
        <v>28</v>
      </c>
      <c r="D69" s="35" t="s">
        <v>355</v>
      </c>
      <c r="E69" s="35" t="s">
        <v>670</v>
      </c>
      <c r="F69" s="17">
        <v>20571.16</v>
      </c>
      <c r="G69" s="17">
        <v>20571.16</v>
      </c>
      <c r="H69" s="35" t="s">
        <v>39</v>
      </c>
      <c r="I69" s="35" t="s">
        <v>39</v>
      </c>
      <c r="J69" s="19" t="s">
        <v>39</v>
      </c>
      <c r="K69" s="90" t="s">
        <v>66</v>
      </c>
    </row>
    <row r="70" spans="1:11" s="5" customFormat="1" ht="13.5" thickBot="1">
      <c r="A70" s="28"/>
      <c r="B70" s="29"/>
      <c r="C70" s="29"/>
      <c r="D70" s="29"/>
      <c r="E70" s="29"/>
      <c r="F70" s="23">
        <f>SUM(F67:F69)</f>
        <v>120226.15000000001</v>
      </c>
      <c r="G70" s="23">
        <f>SUM(G67:G69)</f>
        <v>120226.15000000001</v>
      </c>
      <c r="H70" s="29"/>
      <c r="I70" s="29"/>
      <c r="J70" s="4"/>
      <c r="K70" s="91"/>
    </row>
    <row r="71" spans="1:11" ht="12.75">
      <c r="A71" s="36" t="s">
        <v>29</v>
      </c>
      <c r="B71" s="37" t="s">
        <v>68</v>
      </c>
      <c r="C71" s="37" t="s">
        <v>30</v>
      </c>
      <c r="D71" s="37" t="s">
        <v>539</v>
      </c>
      <c r="E71" s="37" t="s">
        <v>670</v>
      </c>
      <c r="F71" s="12">
        <v>1529577.05</v>
      </c>
      <c r="G71" s="12">
        <v>941541.35</v>
      </c>
      <c r="H71" s="37" t="s">
        <v>539</v>
      </c>
      <c r="I71" s="37" t="s">
        <v>676</v>
      </c>
      <c r="J71" s="12">
        <v>588035.7</v>
      </c>
      <c r="K71" s="163" t="s">
        <v>38</v>
      </c>
    </row>
    <row r="72" spans="1:11" ht="12.75">
      <c r="A72" s="32" t="s">
        <v>29</v>
      </c>
      <c r="B72" s="33" t="s">
        <v>68</v>
      </c>
      <c r="C72" s="33" t="s">
        <v>30</v>
      </c>
      <c r="D72" s="33" t="s">
        <v>79</v>
      </c>
      <c r="E72" s="33" t="s">
        <v>670</v>
      </c>
      <c r="F72" s="3">
        <v>14621.04</v>
      </c>
      <c r="G72" s="3">
        <v>14621.04</v>
      </c>
      <c r="H72" s="33" t="s">
        <v>39</v>
      </c>
      <c r="I72" s="33" t="s">
        <v>39</v>
      </c>
      <c r="J72" s="2" t="s">
        <v>39</v>
      </c>
      <c r="K72" s="92" t="s">
        <v>138</v>
      </c>
    </row>
    <row r="73" spans="1:11" ht="13.5" thickBot="1">
      <c r="A73" s="34" t="s">
        <v>29</v>
      </c>
      <c r="B73" s="35" t="s">
        <v>68</v>
      </c>
      <c r="C73" s="35" t="s">
        <v>30</v>
      </c>
      <c r="D73" s="35" t="s">
        <v>78</v>
      </c>
      <c r="E73" s="35" t="s">
        <v>670</v>
      </c>
      <c r="F73" s="17">
        <v>118042.71</v>
      </c>
      <c r="G73" s="17">
        <v>109938.75</v>
      </c>
      <c r="H73" s="35" t="s">
        <v>78</v>
      </c>
      <c r="I73" s="35" t="s">
        <v>676</v>
      </c>
      <c r="J73" s="17">
        <v>8103.96</v>
      </c>
      <c r="K73" s="90" t="s">
        <v>66</v>
      </c>
    </row>
    <row r="74" spans="1:11" s="5" customFormat="1" ht="13.5" thickBot="1">
      <c r="A74" s="28"/>
      <c r="B74" s="29"/>
      <c r="C74" s="29"/>
      <c r="D74" s="29"/>
      <c r="E74" s="29"/>
      <c r="F74" s="23">
        <f>SUM(F71:F73)</f>
        <v>1662240.8</v>
      </c>
      <c r="G74" s="23">
        <f>SUM(G71:G73)</f>
        <v>1066101.1400000001</v>
      </c>
      <c r="H74" s="29"/>
      <c r="I74" s="29"/>
      <c r="J74" s="23">
        <f>SUM(J71:J73)</f>
        <v>596139.6599999999</v>
      </c>
      <c r="K74" s="91"/>
    </row>
    <row r="75" spans="1:11" ht="13.5" thickBot="1">
      <c r="A75" s="65" t="s">
        <v>31</v>
      </c>
      <c r="B75" s="66" t="s">
        <v>60</v>
      </c>
      <c r="C75" s="66" t="s">
        <v>32</v>
      </c>
      <c r="D75" s="66" t="s">
        <v>702</v>
      </c>
      <c r="E75" s="66" t="s">
        <v>670</v>
      </c>
      <c r="F75" s="64">
        <v>152467.59</v>
      </c>
      <c r="G75" s="64">
        <v>152467.59</v>
      </c>
      <c r="H75" s="66" t="s">
        <v>39</v>
      </c>
      <c r="I75" s="66" t="s">
        <v>39</v>
      </c>
      <c r="J75" s="63" t="s">
        <v>39</v>
      </c>
      <c r="K75" s="153" t="s">
        <v>138</v>
      </c>
    </row>
    <row r="76" spans="1:11" s="5" customFormat="1" ht="13.5" thickBot="1">
      <c r="A76" s="28"/>
      <c r="B76" s="29"/>
      <c r="C76" s="29"/>
      <c r="D76" s="29"/>
      <c r="E76" s="29"/>
      <c r="F76" s="23">
        <f>SUM(F75)</f>
        <v>152467.59</v>
      </c>
      <c r="G76" s="23">
        <f>SUM(G75)</f>
        <v>152467.59</v>
      </c>
      <c r="H76" s="29"/>
      <c r="I76" s="29"/>
      <c r="J76" s="4"/>
      <c r="K76" s="91"/>
    </row>
    <row r="77" spans="1:11" ht="13.5" thickBot="1">
      <c r="A77" s="38" t="s">
        <v>33</v>
      </c>
      <c r="B77" s="39" t="s">
        <v>61</v>
      </c>
      <c r="C77" s="39" t="s">
        <v>34</v>
      </c>
      <c r="D77" s="39" t="s">
        <v>703</v>
      </c>
      <c r="E77" s="39" t="s">
        <v>670</v>
      </c>
      <c r="F77" s="21">
        <v>46161.92</v>
      </c>
      <c r="G77" s="21">
        <v>46161.92</v>
      </c>
      <c r="H77" s="39" t="s">
        <v>39</v>
      </c>
      <c r="I77" s="39" t="s">
        <v>39</v>
      </c>
      <c r="J77" s="20" t="s">
        <v>39</v>
      </c>
      <c r="K77" s="94" t="s">
        <v>138</v>
      </c>
    </row>
    <row r="78" spans="1:11" s="5" customFormat="1" ht="13.5" thickBot="1">
      <c r="A78" s="28"/>
      <c r="B78" s="29"/>
      <c r="C78" s="29"/>
      <c r="D78" s="29"/>
      <c r="E78" s="29"/>
      <c r="F78" s="23">
        <f>SUM(F77)</f>
        <v>46161.92</v>
      </c>
      <c r="G78" s="23">
        <f>SUM(G77)</f>
        <v>46161.92</v>
      </c>
      <c r="H78" s="29"/>
      <c r="I78" s="29"/>
      <c r="J78" s="4"/>
      <c r="K78" s="91"/>
    </row>
    <row r="79" spans="1:11" ht="13.5" thickBot="1">
      <c r="A79" s="38" t="s">
        <v>36</v>
      </c>
      <c r="B79" s="39" t="s">
        <v>62</v>
      </c>
      <c r="C79" s="39" t="s">
        <v>37</v>
      </c>
      <c r="D79" s="39" t="s">
        <v>704</v>
      </c>
      <c r="E79" s="39" t="s">
        <v>670</v>
      </c>
      <c r="F79" s="21">
        <v>229026.73</v>
      </c>
      <c r="G79" s="21">
        <v>229026.73</v>
      </c>
      <c r="H79" s="39" t="s">
        <v>39</v>
      </c>
      <c r="I79" s="39" t="s">
        <v>39</v>
      </c>
      <c r="J79" s="20" t="s">
        <v>39</v>
      </c>
      <c r="K79" s="94" t="s">
        <v>66</v>
      </c>
    </row>
    <row r="80" spans="1:11" s="5" customFormat="1" ht="13.5" thickBot="1">
      <c r="A80" s="28"/>
      <c r="B80" s="29"/>
      <c r="C80" s="29"/>
      <c r="D80" s="29"/>
      <c r="E80" s="29"/>
      <c r="F80" s="23">
        <f>SUM(F79)</f>
        <v>229026.73</v>
      </c>
      <c r="G80" s="23">
        <f>SUM(G79)</f>
        <v>229026.73</v>
      </c>
      <c r="H80" s="29"/>
      <c r="I80" s="29"/>
      <c r="J80" s="4"/>
      <c r="K80" s="91"/>
    </row>
    <row r="81" spans="1:11" ht="13.5" thickBot="1">
      <c r="A81" s="38" t="s">
        <v>64</v>
      </c>
      <c r="B81" s="39" t="s">
        <v>63</v>
      </c>
      <c r="C81" s="39" t="s">
        <v>44</v>
      </c>
      <c r="D81" s="39" t="s">
        <v>378</v>
      </c>
      <c r="E81" s="39" t="s">
        <v>670</v>
      </c>
      <c r="F81" s="21">
        <v>27024.64</v>
      </c>
      <c r="G81" s="21">
        <v>27024.64</v>
      </c>
      <c r="H81" s="39" t="s">
        <v>39</v>
      </c>
      <c r="I81" s="39" t="s">
        <v>39</v>
      </c>
      <c r="J81" s="20" t="s">
        <v>39</v>
      </c>
      <c r="K81" s="94" t="s">
        <v>66</v>
      </c>
    </row>
    <row r="82" spans="1:11" s="5" customFormat="1" ht="13.5" thickBot="1">
      <c r="A82" s="28"/>
      <c r="B82" s="29"/>
      <c r="C82" s="29"/>
      <c r="D82" s="29"/>
      <c r="E82" s="29"/>
      <c r="F82" s="23">
        <f>SUM(F81)</f>
        <v>27024.64</v>
      </c>
      <c r="G82" s="23">
        <f>SUM(G81)</f>
        <v>27024.64</v>
      </c>
      <c r="H82" s="29"/>
      <c r="I82" s="29"/>
      <c r="J82" s="4"/>
      <c r="K82" s="91"/>
    </row>
    <row r="83" spans="1:11" s="5" customFormat="1" ht="13.5" thickBot="1">
      <c r="A83" s="28"/>
      <c r="B83" s="29"/>
      <c r="C83" s="29"/>
      <c r="D83" s="29"/>
      <c r="E83" s="29"/>
      <c r="F83" s="23">
        <f>F32+F37+F41+F46+F49+F53+F57+F59+F64+F66+F70+F74+F76+F78+F80+F82</f>
        <v>22275337.76</v>
      </c>
      <c r="G83" s="23">
        <f>G32+G37+G41+G46+G49+G53+G57+G59+G64+G66+G70+G74+G76+G78+G80+G82</f>
        <v>18367864.21</v>
      </c>
      <c r="H83" s="29"/>
      <c r="I83" s="29"/>
      <c r="J83" s="23">
        <f>J32+J37+J41+J46+J49+J53+J57+J59+J64+J66+J70+J74+J76+J78+J80+J82</f>
        <v>3907473.55</v>
      </c>
      <c r="K83" s="91"/>
    </row>
    <row r="84" spans="8:11" ht="12.75">
      <c r="H84" s="162"/>
      <c r="I84" s="162"/>
      <c r="K84" s="162"/>
    </row>
    <row r="88" spans="1:10" ht="25.5" customHeight="1">
      <c r="A88" s="271" t="s">
        <v>705</v>
      </c>
      <c r="B88" s="271"/>
      <c r="C88" s="271"/>
      <c r="D88" s="271"/>
      <c r="E88" s="271"/>
      <c r="F88" s="271"/>
      <c r="G88" s="271"/>
      <c r="H88" s="271"/>
      <c r="I88" s="88"/>
      <c r="J88" s="88"/>
    </row>
    <row r="91" ht="13.5" thickBot="1"/>
    <row r="92" spans="1:10" s="76" customFormat="1" ht="23.25" thickBot="1">
      <c r="A92" s="55" t="s">
        <v>5</v>
      </c>
      <c r="B92" s="56" t="s">
        <v>4</v>
      </c>
      <c r="C92" s="56" t="s">
        <v>3</v>
      </c>
      <c r="D92" s="56" t="s">
        <v>45</v>
      </c>
      <c r="E92" s="56" t="s">
        <v>46</v>
      </c>
      <c r="F92" s="56" t="s">
        <v>47</v>
      </c>
      <c r="G92" s="56" t="s">
        <v>48</v>
      </c>
      <c r="H92" s="56" t="s">
        <v>0</v>
      </c>
      <c r="I92" s="56" t="s">
        <v>1</v>
      </c>
      <c r="J92" s="75" t="s">
        <v>2</v>
      </c>
    </row>
    <row r="93" spans="1:10" ht="12.75">
      <c r="A93" s="36" t="s">
        <v>15</v>
      </c>
      <c r="B93" s="37" t="s">
        <v>52</v>
      </c>
      <c r="C93" s="37" t="s">
        <v>16</v>
      </c>
      <c r="D93" s="37" t="s">
        <v>706</v>
      </c>
      <c r="E93" s="37" t="s">
        <v>670</v>
      </c>
      <c r="F93" s="12">
        <v>39412.8</v>
      </c>
      <c r="G93" s="12">
        <f>F93</f>
        <v>39412.8</v>
      </c>
      <c r="H93" s="11" t="s">
        <v>39</v>
      </c>
      <c r="I93" s="11" t="s">
        <v>39</v>
      </c>
      <c r="J93" s="13" t="s">
        <v>138</v>
      </c>
    </row>
    <row r="94" spans="1:10" ht="13.5" thickBot="1">
      <c r="A94" s="49" t="s">
        <v>15</v>
      </c>
      <c r="B94" s="50" t="s">
        <v>52</v>
      </c>
      <c r="C94" s="50" t="s">
        <v>16</v>
      </c>
      <c r="D94" s="50">
        <v>1047</v>
      </c>
      <c r="E94" s="302">
        <v>43398</v>
      </c>
      <c r="F94" s="51">
        <v>-53.5</v>
      </c>
      <c r="G94" s="51">
        <v>-53.5</v>
      </c>
      <c r="H94" s="47" t="s">
        <v>39</v>
      </c>
      <c r="I94" s="47" t="s">
        <v>39</v>
      </c>
      <c r="J94" s="52" t="s">
        <v>138</v>
      </c>
    </row>
    <row r="95" spans="1:10" ht="13.5" thickBot="1">
      <c r="A95" s="303" t="s">
        <v>39</v>
      </c>
      <c r="B95" s="304" t="s">
        <v>39</v>
      </c>
      <c r="C95" s="304" t="s">
        <v>39</v>
      </c>
      <c r="D95" s="304" t="s">
        <v>39</v>
      </c>
      <c r="E95" s="304" t="s">
        <v>39</v>
      </c>
      <c r="F95" s="305">
        <f>F94+F93</f>
        <v>39359.3</v>
      </c>
      <c r="G95" s="305">
        <f>G94+G93</f>
        <v>39359.3</v>
      </c>
      <c r="H95" s="304" t="s">
        <v>39</v>
      </c>
      <c r="I95" s="304" t="s">
        <v>39</v>
      </c>
      <c r="J95" s="306"/>
    </row>
    <row r="99" spans="1:10" ht="25.5" customHeight="1">
      <c r="A99" s="271" t="s">
        <v>705</v>
      </c>
      <c r="B99" s="271"/>
      <c r="C99" s="271"/>
      <c r="D99" s="271"/>
      <c r="E99" s="271"/>
      <c r="F99" s="271"/>
      <c r="G99" s="271"/>
      <c r="H99" s="271"/>
      <c r="I99" s="88"/>
      <c r="J99" s="88"/>
    </row>
    <row r="102" ht="13.5" thickBot="1"/>
    <row r="103" spans="1:10" s="76" customFormat="1" ht="23.25" thickBot="1">
      <c r="A103" s="55" t="s">
        <v>5</v>
      </c>
      <c r="B103" s="56" t="s">
        <v>4</v>
      </c>
      <c r="C103" s="56" t="s">
        <v>3</v>
      </c>
      <c r="D103" s="56" t="s">
        <v>45</v>
      </c>
      <c r="E103" s="56" t="s">
        <v>46</v>
      </c>
      <c r="F103" s="56" t="s">
        <v>47</v>
      </c>
      <c r="G103" s="56" t="s">
        <v>48</v>
      </c>
      <c r="H103" s="56" t="s">
        <v>0</v>
      </c>
      <c r="I103" s="56" t="s">
        <v>1</v>
      </c>
      <c r="J103" s="75" t="s">
        <v>2</v>
      </c>
    </row>
    <row r="104" spans="1:10" ht="12.75">
      <c r="A104" s="192" t="s">
        <v>25</v>
      </c>
      <c r="B104" s="192" t="s">
        <v>59</v>
      </c>
      <c r="C104" s="192" t="s">
        <v>26</v>
      </c>
      <c r="D104" s="192" t="s">
        <v>390</v>
      </c>
      <c r="E104" s="192" t="s">
        <v>670</v>
      </c>
      <c r="F104" s="186">
        <v>78106.74</v>
      </c>
      <c r="G104" s="186">
        <f>F104</f>
        <v>78106.74</v>
      </c>
      <c r="H104" s="11" t="s">
        <v>39</v>
      </c>
      <c r="I104" s="11" t="s">
        <v>39</v>
      </c>
      <c r="J104" s="13" t="s">
        <v>38</v>
      </c>
    </row>
    <row r="105" spans="1:10" ht="13.5" thickBot="1">
      <c r="A105" s="192" t="s">
        <v>25</v>
      </c>
      <c r="B105" s="192" t="s">
        <v>59</v>
      </c>
      <c r="C105" s="192" t="s">
        <v>26</v>
      </c>
      <c r="D105" s="50">
        <v>296</v>
      </c>
      <c r="E105" s="302">
        <v>43398</v>
      </c>
      <c r="F105" s="51">
        <v>-0.02</v>
      </c>
      <c r="G105" s="51">
        <v>-0.02</v>
      </c>
      <c r="H105" s="47" t="s">
        <v>39</v>
      </c>
      <c r="I105" s="47" t="s">
        <v>39</v>
      </c>
      <c r="J105" s="52" t="s">
        <v>38</v>
      </c>
    </row>
    <row r="106" spans="1:10" ht="13.5" thickBot="1">
      <c r="A106" s="303" t="s">
        <v>39</v>
      </c>
      <c r="B106" s="304" t="s">
        <v>39</v>
      </c>
      <c r="C106" s="304" t="s">
        <v>39</v>
      </c>
      <c r="D106" s="304" t="s">
        <v>39</v>
      </c>
      <c r="E106" s="304" t="s">
        <v>39</v>
      </c>
      <c r="F106" s="305">
        <f>F105+F104</f>
        <v>78106.72</v>
      </c>
      <c r="G106" s="305">
        <f>G105+G104</f>
        <v>78106.72</v>
      </c>
      <c r="H106" s="304" t="s">
        <v>39</v>
      </c>
      <c r="I106" s="304" t="s">
        <v>39</v>
      </c>
      <c r="J106" s="306"/>
    </row>
    <row r="109" spans="1:10" ht="25.5" customHeight="1">
      <c r="A109" s="271" t="s">
        <v>707</v>
      </c>
      <c r="B109" s="271"/>
      <c r="C109" s="271"/>
      <c r="D109" s="271"/>
      <c r="E109" s="271"/>
      <c r="F109" s="271"/>
      <c r="G109" s="271"/>
      <c r="H109" s="271"/>
      <c r="I109" s="88"/>
      <c r="J109" s="88"/>
    </row>
    <row r="112" ht="13.5" thickBot="1"/>
    <row r="113" spans="1:10" s="76" customFormat="1" ht="23.25" thickBot="1">
      <c r="A113" s="55" t="s">
        <v>5</v>
      </c>
      <c r="B113" s="56" t="s">
        <v>4</v>
      </c>
      <c r="C113" s="56" t="s">
        <v>3</v>
      </c>
      <c r="D113" s="56" t="s">
        <v>45</v>
      </c>
      <c r="E113" s="56" t="s">
        <v>46</v>
      </c>
      <c r="F113" s="56" t="s">
        <v>47</v>
      </c>
      <c r="G113" s="56" t="s">
        <v>48</v>
      </c>
      <c r="H113" s="56" t="s">
        <v>0</v>
      </c>
      <c r="I113" s="56" t="s">
        <v>1</v>
      </c>
      <c r="J113" s="75" t="s">
        <v>65</v>
      </c>
    </row>
    <row r="114" spans="1:10" ht="12.75">
      <c r="A114" s="36" t="s">
        <v>21</v>
      </c>
      <c r="B114" s="37" t="s">
        <v>55</v>
      </c>
      <c r="C114" s="37" t="s">
        <v>22</v>
      </c>
      <c r="D114" s="37" t="s">
        <v>708</v>
      </c>
      <c r="E114" s="37" t="s">
        <v>670</v>
      </c>
      <c r="F114" s="12">
        <v>83928.68</v>
      </c>
      <c r="G114" s="12">
        <v>83928.68</v>
      </c>
      <c r="H114" s="11" t="s">
        <v>39</v>
      </c>
      <c r="I114" s="11" t="s">
        <v>39</v>
      </c>
      <c r="J114" s="16" t="s">
        <v>38</v>
      </c>
    </row>
    <row r="115" spans="1:10" ht="13.5" thickBot="1">
      <c r="A115" s="34" t="s">
        <v>21</v>
      </c>
      <c r="B115" s="35" t="s">
        <v>55</v>
      </c>
      <c r="C115" s="35" t="s">
        <v>22</v>
      </c>
      <c r="D115" s="35" t="s">
        <v>709</v>
      </c>
      <c r="E115" s="35" t="s">
        <v>670</v>
      </c>
      <c r="F115" s="17">
        <v>152626.5</v>
      </c>
      <c r="G115" s="17">
        <v>152626.5</v>
      </c>
      <c r="H115" s="19" t="s">
        <v>39</v>
      </c>
      <c r="I115" s="19" t="s">
        <v>39</v>
      </c>
      <c r="J115" s="18" t="s">
        <v>186</v>
      </c>
    </row>
    <row r="116" spans="1:10" s="5" customFormat="1" ht="13.5" thickBot="1">
      <c r="A116" s="53"/>
      <c r="B116" s="4"/>
      <c r="C116" s="4"/>
      <c r="D116" s="4"/>
      <c r="E116" s="4"/>
      <c r="F116" s="54">
        <f>SUM(F114:F115)</f>
        <v>236555.18</v>
      </c>
      <c r="G116" s="54">
        <f>SUM(G114:G115)</f>
        <v>236555.18</v>
      </c>
      <c r="H116" s="4"/>
      <c r="I116" s="4"/>
      <c r="J116" s="14"/>
    </row>
    <row r="121" spans="1:10" ht="25.5" customHeight="1">
      <c r="A121" s="271" t="s">
        <v>710</v>
      </c>
      <c r="B121" s="271"/>
      <c r="C121" s="271"/>
      <c r="D121" s="271"/>
      <c r="E121" s="271"/>
      <c r="F121" s="271"/>
      <c r="G121" s="271"/>
      <c r="H121" s="271"/>
      <c r="I121" s="88"/>
      <c r="J121" s="88"/>
    </row>
    <row r="124" ht="13.5" thickBot="1"/>
    <row r="125" spans="1:9" s="76" customFormat="1" ht="23.25" thickBot="1">
      <c r="A125" s="55" t="s">
        <v>5</v>
      </c>
      <c r="B125" s="56" t="s">
        <v>4</v>
      </c>
      <c r="C125" s="56" t="s">
        <v>3</v>
      </c>
      <c r="D125" s="56" t="s">
        <v>45</v>
      </c>
      <c r="E125" s="56" t="s">
        <v>46</v>
      </c>
      <c r="F125" s="56" t="s">
        <v>47</v>
      </c>
      <c r="G125" s="56" t="s">
        <v>48</v>
      </c>
      <c r="H125" s="56" t="s">
        <v>129</v>
      </c>
      <c r="I125" s="75" t="s">
        <v>65</v>
      </c>
    </row>
    <row r="126" spans="1:9" ht="13.5" thickBot="1">
      <c r="A126" s="38" t="s">
        <v>8</v>
      </c>
      <c r="B126" s="39" t="s">
        <v>7</v>
      </c>
      <c r="C126" s="39" t="s">
        <v>6</v>
      </c>
      <c r="D126" s="39" t="s">
        <v>711</v>
      </c>
      <c r="E126" s="307" t="s">
        <v>712</v>
      </c>
      <c r="F126" s="308">
        <v>5559898.24</v>
      </c>
      <c r="G126" s="309">
        <v>4149396.43</v>
      </c>
      <c r="H126" s="68">
        <f>F126-G126</f>
        <v>1410501.81</v>
      </c>
      <c r="I126" s="57" t="s">
        <v>38</v>
      </c>
    </row>
    <row r="127" spans="1:9" ht="13.5" thickBot="1">
      <c r="A127" s="65"/>
      <c r="B127" s="66"/>
      <c r="C127" s="66"/>
      <c r="D127" s="66"/>
      <c r="E127" s="66"/>
      <c r="F127" s="64"/>
      <c r="G127" s="64"/>
      <c r="H127" s="63"/>
      <c r="I127" s="150"/>
    </row>
    <row r="128" spans="1:9" ht="13.5" thickBot="1">
      <c r="A128" s="310" t="s">
        <v>9</v>
      </c>
      <c r="B128" s="311" t="s">
        <v>49</v>
      </c>
      <c r="C128" s="312" t="s">
        <v>10</v>
      </c>
      <c r="D128" s="66" t="s">
        <v>713</v>
      </c>
      <c r="E128" s="66" t="s">
        <v>714</v>
      </c>
      <c r="F128" s="64">
        <v>3212423.36</v>
      </c>
      <c r="G128" s="64">
        <v>2397457.2</v>
      </c>
      <c r="H128" s="149">
        <f>F128-G128</f>
        <v>814966.1599999997</v>
      </c>
      <c r="I128" s="67" t="s">
        <v>38</v>
      </c>
    </row>
    <row r="129" spans="1:9" ht="13.5" thickBot="1">
      <c r="A129" s="38"/>
      <c r="B129" s="39"/>
      <c r="C129" s="39"/>
      <c r="D129" s="39"/>
      <c r="E129" s="39"/>
      <c r="F129" s="21"/>
      <c r="G129" s="21"/>
      <c r="H129" s="20"/>
      <c r="I129" s="22"/>
    </row>
    <row r="130" spans="1:9" ht="13.5" thickBot="1">
      <c r="A130" s="38" t="s">
        <v>29</v>
      </c>
      <c r="B130" s="39" t="s">
        <v>68</v>
      </c>
      <c r="C130" s="39" t="s">
        <v>30</v>
      </c>
      <c r="D130" s="39" t="s">
        <v>586</v>
      </c>
      <c r="E130" s="39" t="s">
        <v>714</v>
      </c>
      <c r="F130" s="21">
        <v>1398569.22</v>
      </c>
      <c r="G130" s="21">
        <v>1043763.37</v>
      </c>
      <c r="H130" s="68">
        <f>F130-G130</f>
        <v>354805.85</v>
      </c>
      <c r="I130" s="57" t="s">
        <v>38</v>
      </c>
    </row>
    <row r="131" spans="1:9" ht="13.5" thickBot="1">
      <c r="A131" s="144"/>
      <c r="B131" s="20"/>
      <c r="C131" s="20"/>
      <c r="D131" s="20"/>
      <c r="E131" s="20"/>
      <c r="F131" s="20"/>
      <c r="G131" s="20"/>
      <c r="H131" s="20"/>
      <c r="I131" s="22"/>
    </row>
    <row r="132" spans="1:9" ht="13.5" thickBot="1">
      <c r="A132" s="144"/>
      <c r="B132" s="20"/>
      <c r="C132" s="20"/>
      <c r="D132" s="20"/>
      <c r="E132" s="20"/>
      <c r="F132" s="68">
        <f>F126+F128+F130</f>
        <v>10170890.82</v>
      </c>
      <c r="G132" s="68">
        <f>G126+G128+G130</f>
        <v>7590617.000000001</v>
      </c>
      <c r="H132" s="68">
        <f>H126+H128+H130</f>
        <v>2580273.82</v>
      </c>
      <c r="I132" s="22"/>
    </row>
  </sheetData>
  <sheetProtection/>
  <mergeCells count="8">
    <mergeCell ref="A109:H109"/>
    <mergeCell ref="A121:H121"/>
    <mergeCell ref="D2:G2"/>
    <mergeCell ref="A3:H3"/>
    <mergeCell ref="A13:H13"/>
    <mergeCell ref="A24:H24"/>
    <mergeCell ref="A88:H88"/>
    <mergeCell ref="A99:H9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51">
      <selection activeCell="A154" sqref="A154:IV167"/>
    </sheetView>
  </sheetViews>
  <sheetFormatPr defaultColWidth="9.140625" defaultRowHeight="12.75"/>
  <cols>
    <col min="1" max="1" width="65.140625" style="0" bestFit="1" customWidth="1"/>
    <col min="2" max="2" width="9.421875" style="162" customWidth="1"/>
    <col min="3" max="3" width="7.8515625" style="162" bestFit="1" customWidth="1"/>
    <col min="4" max="4" width="7.00390625" style="162" bestFit="1" customWidth="1"/>
    <col min="5" max="5" width="10.140625" style="162" bestFit="1" customWidth="1"/>
    <col min="6" max="6" width="12.7109375" style="0" bestFit="1" customWidth="1"/>
    <col min="7" max="7" width="15.8515625" style="0" bestFit="1" customWidth="1"/>
    <col min="8" max="8" width="10.140625" style="0" bestFit="1" customWidth="1"/>
    <col min="9" max="10" width="11.7109375" style="0" bestFit="1" customWidth="1"/>
  </cols>
  <sheetData>
    <row r="1" spans="1:7" ht="15">
      <c r="A1" s="7"/>
      <c r="B1" s="6"/>
      <c r="C1"/>
      <c r="D1"/>
      <c r="E1"/>
      <c r="F1" s="120"/>
      <c r="G1" s="25"/>
    </row>
    <row r="2" spans="2:7" ht="12.75">
      <c r="B2"/>
      <c r="C2"/>
      <c r="D2"/>
      <c r="E2"/>
      <c r="F2" s="120"/>
      <c r="G2" s="8"/>
    </row>
    <row r="3" spans="2:7" ht="12.75">
      <c r="B3"/>
      <c r="C3"/>
      <c r="D3"/>
      <c r="E3"/>
      <c r="F3" s="120"/>
      <c r="G3" s="8"/>
    </row>
    <row r="4" spans="2:7" ht="12.75">
      <c r="B4"/>
      <c r="C4"/>
      <c r="D4" s="272"/>
      <c r="E4" s="273"/>
      <c r="F4" s="273"/>
      <c r="G4" s="273"/>
    </row>
    <row r="5" spans="1:11" ht="25.5" customHeight="1">
      <c r="A5" s="271" t="s">
        <v>715</v>
      </c>
      <c r="B5" s="271"/>
      <c r="C5" s="271"/>
      <c r="D5" s="271"/>
      <c r="E5" s="271"/>
      <c r="F5" s="271"/>
      <c r="G5" s="271"/>
      <c r="H5" s="271"/>
      <c r="I5" s="88"/>
      <c r="J5" s="88"/>
      <c r="K5" s="88"/>
    </row>
    <row r="8" ht="13.5" thickBot="1"/>
    <row r="9" spans="1:8" s="76" customFormat="1" ht="23.2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48</v>
      </c>
      <c r="H9" s="75" t="s">
        <v>323</v>
      </c>
    </row>
    <row r="10" spans="1:8" ht="13.5" thickBot="1">
      <c r="A10" s="58" t="s">
        <v>8</v>
      </c>
      <c r="B10" s="59" t="s">
        <v>7</v>
      </c>
      <c r="C10" s="59" t="s">
        <v>6</v>
      </c>
      <c r="D10" s="59">
        <v>1329</v>
      </c>
      <c r="E10" s="60">
        <v>43433</v>
      </c>
      <c r="F10" s="71">
        <v>433171.82</v>
      </c>
      <c r="G10" s="71">
        <v>433171.82</v>
      </c>
      <c r="H10" s="74" t="s">
        <v>77</v>
      </c>
    </row>
    <row r="11" spans="1:8" s="5" customFormat="1" ht="13.5" thickBot="1">
      <c r="A11" s="26"/>
      <c r="B11" s="27"/>
      <c r="C11" s="27"/>
      <c r="D11" s="27"/>
      <c r="E11" s="27"/>
      <c r="F11" s="10">
        <f>SUM(F10:F10)</f>
        <v>433171.82</v>
      </c>
      <c r="G11" s="10">
        <f>SUM(G10:G10)</f>
        <v>433171.82</v>
      </c>
      <c r="H11" s="24"/>
    </row>
    <row r="12" spans="1:8" ht="13.5" thickBot="1">
      <c r="A12" s="65" t="s">
        <v>9</v>
      </c>
      <c r="B12" s="66" t="s">
        <v>49</v>
      </c>
      <c r="C12" s="66" t="s">
        <v>10</v>
      </c>
      <c r="D12" s="66">
        <v>48242</v>
      </c>
      <c r="E12" s="85">
        <v>43411</v>
      </c>
      <c r="F12" s="64">
        <v>185681.75</v>
      </c>
      <c r="G12" s="64">
        <f>F12</f>
        <v>185681.75</v>
      </c>
      <c r="H12" s="67" t="s">
        <v>77</v>
      </c>
    </row>
    <row r="13" spans="1:8" s="5" customFormat="1" ht="13.5" thickBot="1">
      <c r="A13" s="28"/>
      <c r="B13" s="29"/>
      <c r="C13" s="29"/>
      <c r="D13" s="29"/>
      <c r="E13" s="29"/>
      <c r="F13" s="23">
        <f>SUM(F12:F12)</f>
        <v>185681.75</v>
      </c>
      <c r="G13" s="23">
        <f>SUM(G12:G12)</f>
        <v>185681.75</v>
      </c>
      <c r="H13" s="14"/>
    </row>
    <row r="14" spans="1:8" ht="13.5" thickBot="1">
      <c r="A14" s="58" t="s">
        <v>13</v>
      </c>
      <c r="B14" s="59" t="s">
        <v>51</v>
      </c>
      <c r="C14" s="59" t="s">
        <v>14</v>
      </c>
      <c r="D14" s="59">
        <v>1610</v>
      </c>
      <c r="E14" s="60">
        <v>43433</v>
      </c>
      <c r="F14" s="71">
        <v>51021.82</v>
      </c>
      <c r="G14" s="71">
        <f>F14</f>
        <v>51021.82</v>
      </c>
      <c r="H14" s="74" t="s">
        <v>77</v>
      </c>
    </row>
    <row r="15" spans="1:8" s="5" customFormat="1" ht="13.5" thickBot="1">
      <c r="A15" s="26"/>
      <c r="B15" s="27"/>
      <c r="C15" s="27"/>
      <c r="D15" s="27"/>
      <c r="E15" s="27"/>
      <c r="F15" s="10">
        <f>SUM(F14:F14)</f>
        <v>51021.82</v>
      </c>
      <c r="G15" s="10">
        <f>SUM(G14:G14)</f>
        <v>51021.82</v>
      </c>
      <c r="H15" s="24"/>
    </row>
    <row r="16" spans="1:8" ht="13.5" thickBot="1">
      <c r="A16" s="58" t="s">
        <v>17</v>
      </c>
      <c r="B16" s="59" t="s">
        <v>53</v>
      </c>
      <c r="C16" s="59" t="s">
        <v>18</v>
      </c>
      <c r="D16" s="59">
        <v>1000</v>
      </c>
      <c r="E16" s="60">
        <v>43433</v>
      </c>
      <c r="F16" s="71">
        <v>32359.48</v>
      </c>
      <c r="G16" s="71">
        <f>F16</f>
        <v>32359.48</v>
      </c>
      <c r="H16" s="74" t="s">
        <v>77</v>
      </c>
    </row>
    <row r="17" spans="1:8" s="5" customFormat="1" ht="13.5" thickBot="1">
      <c r="A17" s="26"/>
      <c r="B17" s="27"/>
      <c r="C17" s="27"/>
      <c r="D17" s="27"/>
      <c r="E17" s="27"/>
      <c r="F17" s="10">
        <f>SUM(F16:F16)</f>
        <v>32359.48</v>
      </c>
      <c r="G17" s="10">
        <f>SUM(G16:G16)</f>
        <v>32359.48</v>
      </c>
      <c r="H17" s="24"/>
    </row>
    <row r="18" spans="1:8" ht="13.5" thickBot="1">
      <c r="A18" s="34" t="s">
        <v>29</v>
      </c>
      <c r="B18" s="35" t="s">
        <v>68</v>
      </c>
      <c r="C18" s="35" t="s">
        <v>30</v>
      </c>
      <c r="D18" s="35">
        <v>201</v>
      </c>
      <c r="E18" s="197">
        <v>43434</v>
      </c>
      <c r="F18" s="17">
        <v>49138.46</v>
      </c>
      <c r="G18" s="17">
        <f>F18</f>
        <v>49138.46</v>
      </c>
      <c r="H18" s="44" t="s">
        <v>77</v>
      </c>
    </row>
    <row r="19" spans="1:8" s="5" customFormat="1" ht="13.5" thickBot="1">
      <c r="A19" s="28"/>
      <c r="B19" s="29"/>
      <c r="C19" s="29"/>
      <c r="D19" s="29"/>
      <c r="E19" s="29"/>
      <c r="F19" s="23">
        <f>SUM(F18:F18)</f>
        <v>49138.46</v>
      </c>
      <c r="G19" s="23">
        <f>SUM(G18:G18)</f>
        <v>49138.46</v>
      </c>
      <c r="H19" s="14"/>
    </row>
    <row r="20" spans="1:8" s="5" customFormat="1" ht="13.5" thickBot="1">
      <c r="A20" s="53"/>
      <c r="B20" s="29"/>
      <c r="C20" s="29"/>
      <c r="D20" s="29"/>
      <c r="E20" s="29"/>
      <c r="F20" s="54">
        <f>F11+F13+F15+F17+F19</f>
        <v>751373.33</v>
      </c>
      <c r="G20" s="54">
        <f>G11+G13+G15+G17+G19</f>
        <v>751373.33</v>
      </c>
      <c r="H20" s="14"/>
    </row>
    <row r="22" spans="1:7" s="125" customFormat="1" ht="12.75">
      <c r="A22" s="8"/>
      <c r="B22" s="8"/>
      <c r="C22" s="8"/>
      <c r="F22" s="126"/>
      <c r="G22" s="25"/>
    </row>
    <row r="23" spans="1:11" ht="25.5" customHeight="1">
      <c r="A23" s="271" t="s">
        <v>716</v>
      </c>
      <c r="B23" s="271"/>
      <c r="C23" s="271"/>
      <c r="D23" s="271"/>
      <c r="E23" s="271"/>
      <c r="F23" s="271"/>
      <c r="G23" s="271"/>
      <c r="H23" s="271"/>
      <c r="I23" s="88"/>
      <c r="J23" s="88"/>
      <c r="K23" s="88"/>
    </row>
    <row r="26" spans="2:5" ht="12.75">
      <c r="B26"/>
      <c r="C26"/>
      <c r="D26"/>
      <c r="E26"/>
    </row>
    <row r="27" spans="2:5" ht="13.5" thickBot="1">
      <c r="B27"/>
      <c r="C27"/>
      <c r="D27"/>
      <c r="E27"/>
    </row>
    <row r="28" spans="1:10" s="315" customFormat="1" ht="34.5" thickBot="1">
      <c r="A28" s="313" t="s">
        <v>5</v>
      </c>
      <c r="B28" s="216" t="s">
        <v>4</v>
      </c>
      <c r="C28" s="216" t="s">
        <v>3</v>
      </c>
      <c r="D28" s="216" t="s">
        <v>45</v>
      </c>
      <c r="E28" s="216" t="s">
        <v>46</v>
      </c>
      <c r="F28" s="216" t="s">
        <v>47</v>
      </c>
      <c r="G28" s="216" t="s">
        <v>48</v>
      </c>
      <c r="H28" s="216" t="s">
        <v>717</v>
      </c>
      <c r="I28" s="216" t="s">
        <v>229</v>
      </c>
      <c r="J28" s="314" t="s">
        <v>65</v>
      </c>
    </row>
    <row r="29" spans="1:10" ht="13.5" thickBot="1">
      <c r="A29" s="58" t="s">
        <v>8</v>
      </c>
      <c r="B29" s="59" t="s">
        <v>7</v>
      </c>
      <c r="C29" s="59" t="s">
        <v>6</v>
      </c>
      <c r="D29" s="59" t="s">
        <v>711</v>
      </c>
      <c r="E29" s="59" t="s">
        <v>712</v>
      </c>
      <c r="F29" s="71">
        <v>5559898.24</v>
      </c>
      <c r="G29" s="71">
        <v>1409701.81</v>
      </c>
      <c r="H29" s="121">
        <f>'[2]23.11.2018 (74)'!G29</f>
        <v>0</v>
      </c>
      <c r="I29" s="121">
        <f>F29-G29-H29</f>
        <v>4150196.43</v>
      </c>
      <c r="J29" s="122" t="s">
        <v>38</v>
      </c>
    </row>
    <row r="30" spans="1:10" ht="13.5" thickBot="1">
      <c r="A30" s="123"/>
      <c r="B30" s="9"/>
      <c r="C30" s="9"/>
      <c r="D30" s="9"/>
      <c r="E30" s="9"/>
      <c r="F30" s="124">
        <f>F29</f>
        <v>5559898.24</v>
      </c>
      <c r="G30" s="124">
        <f>G29</f>
        <v>1409701.81</v>
      </c>
      <c r="H30" s="124">
        <f>H29</f>
        <v>0</v>
      </c>
      <c r="I30" s="124">
        <f>I29</f>
        <v>4150196.43</v>
      </c>
      <c r="J30" s="24"/>
    </row>
    <row r="35" spans="1:11" ht="25.5" customHeight="1">
      <c r="A35" s="271" t="s">
        <v>716</v>
      </c>
      <c r="B35" s="271"/>
      <c r="C35" s="271"/>
      <c r="D35" s="271"/>
      <c r="E35" s="271"/>
      <c r="F35" s="271"/>
      <c r="G35" s="271"/>
      <c r="H35" s="271"/>
      <c r="I35" s="88"/>
      <c r="J35" s="88"/>
      <c r="K35" s="88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3.5" thickBot="1">
      <c r="B40"/>
      <c r="C40"/>
      <c r="D40"/>
      <c r="E40"/>
    </row>
    <row r="41" spans="1:10" ht="34.5" thickBot="1">
      <c r="A41" s="316" t="s">
        <v>5</v>
      </c>
      <c r="B41" s="317" t="s">
        <v>4</v>
      </c>
      <c r="C41" s="317" t="s">
        <v>3</v>
      </c>
      <c r="D41" s="317" t="s">
        <v>45</v>
      </c>
      <c r="E41" s="317" t="s">
        <v>46</v>
      </c>
      <c r="F41" s="317" t="s">
        <v>47</v>
      </c>
      <c r="G41" s="317" t="s">
        <v>48</v>
      </c>
      <c r="H41" s="317" t="s">
        <v>717</v>
      </c>
      <c r="I41" s="317" t="s">
        <v>229</v>
      </c>
      <c r="J41" s="318" t="s">
        <v>65</v>
      </c>
    </row>
    <row r="42" spans="1:10" ht="13.5" thickBot="1">
      <c r="A42" s="319" t="s">
        <v>9</v>
      </c>
      <c r="B42" s="320" t="s">
        <v>49</v>
      </c>
      <c r="C42" s="320" t="s">
        <v>10</v>
      </c>
      <c r="D42" s="320" t="s">
        <v>713</v>
      </c>
      <c r="E42" s="320" t="s">
        <v>714</v>
      </c>
      <c r="F42" s="321">
        <v>3212423.36</v>
      </c>
      <c r="G42" s="321">
        <v>814966.16</v>
      </c>
      <c r="H42" s="322">
        <f>'[2]23.11.2018 (74)'!G43</f>
        <v>0</v>
      </c>
      <c r="I42" s="322">
        <f>F42-G42-H42</f>
        <v>2397457.1999999997</v>
      </c>
      <c r="J42" s="323" t="s">
        <v>38</v>
      </c>
    </row>
    <row r="43" spans="1:10" ht="13.5" thickBot="1">
      <c r="A43" s="123"/>
      <c r="B43" s="9"/>
      <c r="C43" s="9"/>
      <c r="D43" s="9"/>
      <c r="E43" s="9"/>
      <c r="F43" s="124">
        <f>F42</f>
        <v>3212423.36</v>
      </c>
      <c r="G43" s="124">
        <f>G42</f>
        <v>814966.16</v>
      </c>
      <c r="H43" s="124">
        <f>H42</f>
        <v>0</v>
      </c>
      <c r="I43" s="124">
        <f>I42</f>
        <v>2397457.1999999997</v>
      </c>
      <c r="J43" s="24"/>
    </row>
    <row r="47" spans="1:11" ht="25.5" customHeight="1">
      <c r="A47" s="271" t="s">
        <v>716</v>
      </c>
      <c r="B47" s="271"/>
      <c r="C47" s="271"/>
      <c r="D47" s="271"/>
      <c r="E47" s="271"/>
      <c r="F47" s="271"/>
      <c r="G47" s="271"/>
      <c r="H47" s="271"/>
      <c r="I47" s="88"/>
      <c r="J47" s="88"/>
      <c r="K47" s="88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3.5" thickBot="1">
      <c r="B51"/>
      <c r="C51"/>
      <c r="D51"/>
      <c r="E51"/>
    </row>
    <row r="52" spans="1:10" ht="34.5" thickBot="1">
      <c r="A52" s="316" t="s">
        <v>5</v>
      </c>
      <c r="B52" s="317" t="s">
        <v>4</v>
      </c>
      <c r="C52" s="317" t="s">
        <v>3</v>
      </c>
      <c r="D52" s="317" t="s">
        <v>45</v>
      </c>
      <c r="E52" s="317" t="s">
        <v>46</v>
      </c>
      <c r="F52" s="317" t="s">
        <v>47</v>
      </c>
      <c r="G52" s="317" t="s">
        <v>48</v>
      </c>
      <c r="H52" s="317" t="s">
        <v>717</v>
      </c>
      <c r="I52" s="317" t="s">
        <v>229</v>
      </c>
      <c r="J52" s="318" t="s">
        <v>65</v>
      </c>
    </row>
    <row r="53" spans="1:10" ht="13.5" thickBot="1">
      <c r="A53" s="319" t="s">
        <v>29</v>
      </c>
      <c r="B53" s="320" t="s">
        <v>68</v>
      </c>
      <c r="C53" s="320" t="s">
        <v>30</v>
      </c>
      <c r="D53" s="320" t="s">
        <v>586</v>
      </c>
      <c r="E53" s="320" t="s">
        <v>714</v>
      </c>
      <c r="F53" s="321">
        <v>1398569.22</v>
      </c>
      <c r="G53" s="321">
        <v>354605.85</v>
      </c>
      <c r="H53" s="322">
        <f>'[2]23.11.2018 (74)'!G57</f>
        <v>0</v>
      </c>
      <c r="I53" s="322">
        <f>F53-G53-H53</f>
        <v>1043963.37</v>
      </c>
      <c r="J53" s="323" t="s">
        <v>38</v>
      </c>
    </row>
    <row r="54" spans="1:10" ht="13.5" thickBot="1">
      <c r="A54" s="123"/>
      <c r="B54" s="9"/>
      <c r="C54" s="9"/>
      <c r="D54" s="9"/>
      <c r="E54" s="9"/>
      <c r="F54" s="124">
        <f>F53</f>
        <v>1398569.22</v>
      </c>
      <c r="G54" s="124">
        <f>G53</f>
        <v>354605.85</v>
      </c>
      <c r="H54" s="124">
        <f>H53</f>
        <v>0</v>
      </c>
      <c r="I54" s="124">
        <f>I53</f>
        <v>1043963.37</v>
      </c>
      <c r="J54" s="24"/>
    </row>
    <row r="58" spans="1:11" ht="25.5" customHeight="1">
      <c r="A58" s="271" t="s">
        <v>718</v>
      </c>
      <c r="B58" s="271"/>
      <c r="C58" s="271"/>
      <c r="D58" s="271"/>
      <c r="E58" s="271"/>
      <c r="F58" s="271"/>
      <c r="G58" s="271"/>
      <c r="H58" s="271"/>
      <c r="I58" s="88"/>
      <c r="J58" s="88"/>
      <c r="K58" s="8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3.5" thickBot="1">
      <c r="B62"/>
      <c r="C62"/>
      <c r="D62"/>
      <c r="E62"/>
    </row>
    <row r="63" spans="1:11" s="76" customFormat="1" ht="34.5" thickBot="1">
      <c r="A63" s="55" t="s">
        <v>5</v>
      </c>
      <c r="B63" s="56" t="s">
        <v>4</v>
      </c>
      <c r="C63" s="56" t="s">
        <v>3</v>
      </c>
      <c r="D63" s="56" t="s">
        <v>45</v>
      </c>
      <c r="E63" s="56" t="s">
        <v>46</v>
      </c>
      <c r="F63" s="56" t="s">
        <v>47</v>
      </c>
      <c r="G63" s="56" t="s">
        <v>48</v>
      </c>
      <c r="H63" s="56" t="s">
        <v>0</v>
      </c>
      <c r="I63" s="56" t="s">
        <v>1</v>
      </c>
      <c r="J63" s="56" t="s">
        <v>2</v>
      </c>
      <c r="K63" s="146" t="s">
        <v>65</v>
      </c>
    </row>
    <row r="64" spans="1:11" ht="12.75">
      <c r="A64" s="36" t="s">
        <v>8</v>
      </c>
      <c r="B64" s="37" t="s">
        <v>7</v>
      </c>
      <c r="C64" s="37" t="s">
        <v>6</v>
      </c>
      <c r="D64" s="37" t="s">
        <v>719</v>
      </c>
      <c r="E64" s="37" t="s">
        <v>720</v>
      </c>
      <c r="F64" s="12">
        <v>6798324.57</v>
      </c>
      <c r="G64" s="12">
        <v>4857967.06</v>
      </c>
      <c r="H64" s="11" t="s">
        <v>719</v>
      </c>
      <c r="I64" s="11" t="s">
        <v>721</v>
      </c>
      <c r="J64" s="12">
        <v>1940357.51</v>
      </c>
      <c r="K64" s="13" t="s">
        <v>38</v>
      </c>
    </row>
    <row r="65" spans="1:11" ht="12.75">
      <c r="A65" s="32" t="s">
        <v>8</v>
      </c>
      <c r="B65" s="33" t="s">
        <v>7</v>
      </c>
      <c r="C65" s="33" t="s">
        <v>6</v>
      </c>
      <c r="D65" s="33" t="s">
        <v>722</v>
      </c>
      <c r="E65" s="33" t="s">
        <v>720</v>
      </c>
      <c r="F65" s="3">
        <v>744635.08</v>
      </c>
      <c r="G65" s="3">
        <v>608434.71</v>
      </c>
      <c r="H65" s="2" t="s">
        <v>722</v>
      </c>
      <c r="I65" s="2" t="s">
        <v>723</v>
      </c>
      <c r="J65" s="3">
        <v>136200.37</v>
      </c>
      <c r="K65" s="48" t="s">
        <v>66</v>
      </c>
    </row>
    <row r="66" spans="1:11" ht="13.5" thickBot="1">
      <c r="A66" s="34" t="s">
        <v>8</v>
      </c>
      <c r="B66" s="35" t="s">
        <v>7</v>
      </c>
      <c r="C66" s="35" t="s">
        <v>6</v>
      </c>
      <c r="D66" s="35" t="s">
        <v>724</v>
      </c>
      <c r="E66" s="35" t="s">
        <v>720</v>
      </c>
      <c r="F66" s="17">
        <v>495140.37</v>
      </c>
      <c r="G66" s="17">
        <v>372823.57</v>
      </c>
      <c r="H66" s="19" t="s">
        <v>724</v>
      </c>
      <c r="I66" s="19" t="s">
        <v>721</v>
      </c>
      <c r="J66" s="17">
        <v>122316.8</v>
      </c>
      <c r="K66" s="44" t="s">
        <v>138</v>
      </c>
    </row>
    <row r="67" spans="1:11" s="5" customFormat="1" ht="13.5" thickBot="1">
      <c r="A67" s="28"/>
      <c r="B67" s="29"/>
      <c r="C67" s="29"/>
      <c r="D67" s="29"/>
      <c r="E67" s="29"/>
      <c r="F67" s="23">
        <f>SUM(F64:F66)</f>
        <v>8038100.0200000005</v>
      </c>
      <c r="G67" s="23">
        <f>SUM(G64:G66)</f>
        <v>5839225.34</v>
      </c>
      <c r="H67" s="4"/>
      <c r="I67" s="4"/>
      <c r="J67" s="23">
        <f>SUM(J64:J66)</f>
        <v>2198874.6799999997</v>
      </c>
      <c r="K67" s="14"/>
    </row>
    <row r="68" spans="1:11" ht="12.75">
      <c r="A68" s="36" t="s">
        <v>9</v>
      </c>
      <c r="B68" s="37" t="s">
        <v>49</v>
      </c>
      <c r="C68" s="37" t="s">
        <v>10</v>
      </c>
      <c r="D68" s="37" t="s">
        <v>725</v>
      </c>
      <c r="E68" s="37" t="s">
        <v>726</v>
      </c>
      <c r="F68" s="12">
        <v>3027764.42</v>
      </c>
      <c r="G68" s="12">
        <v>3027764.42</v>
      </c>
      <c r="H68" s="11" t="s">
        <v>39</v>
      </c>
      <c r="I68" s="11" t="s">
        <v>39</v>
      </c>
      <c r="J68" s="11" t="s">
        <v>39</v>
      </c>
      <c r="K68" s="13" t="s">
        <v>38</v>
      </c>
    </row>
    <row r="69" spans="1:11" ht="12.75">
      <c r="A69" s="32" t="s">
        <v>9</v>
      </c>
      <c r="B69" s="33" t="s">
        <v>49</v>
      </c>
      <c r="C69" s="33" t="s">
        <v>10</v>
      </c>
      <c r="D69" s="33" t="s">
        <v>727</v>
      </c>
      <c r="E69" s="33" t="s">
        <v>726</v>
      </c>
      <c r="F69" s="3">
        <v>410250.76</v>
      </c>
      <c r="G69" s="3">
        <v>410250.76</v>
      </c>
      <c r="H69" s="2" t="s">
        <v>39</v>
      </c>
      <c r="I69" s="2" t="s">
        <v>39</v>
      </c>
      <c r="J69" s="2" t="s">
        <v>39</v>
      </c>
      <c r="K69" s="48" t="s">
        <v>138</v>
      </c>
    </row>
    <row r="70" spans="1:11" ht="12.75">
      <c r="A70" s="32" t="s">
        <v>9</v>
      </c>
      <c r="B70" s="33" t="s">
        <v>49</v>
      </c>
      <c r="C70" s="33" t="s">
        <v>10</v>
      </c>
      <c r="D70" s="33" t="s">
        <v>728</v>
      </c>
      <c r="E70" s="33" t="s">
        <v>726</v>
      </c>
      <c r="F70" s="3">
        <v>1394178.67</v>
      </c>
      <c r="G70" s="3">
        <v>1394178.67</v>
      </c>
      <c r="H70" s="2" t="s">
        <v>39</v>
      </c>
      <c r="I70" s="2" t="s">
        <v>39</v>
      </c>
      <c r="J70" s="2" t="s">
        <v>39</v>
      </c>
      <c r="K70" s="48" t="s">
        <v>66</v>
      </c>
    </row>
    <row r="71" spans="1:11" ht="13.5" thickBot="1">
      <c r="A71" s="34" t="s">
        <v>9</v>
      </c>
      <c r="B71" s="35" t="s">
        <v>49</v>
      </c>
      <c r="C71" s="35" t="s">
        <v>10</v>
      </c>
      <c r="D71" s="35" t="s">
        <v>729</v>
      </c>
      <c r="E71" s="35" t="s">
        <v>726</v>
      </c>
      <c r="F71" s="17">
        <v>71157.24</v>
      </c>
      <c r="G71" s="17">
        <v>71157.24</v>
      </c>
      <c r="H71" s="19" t="s">
        <v>39</v>
      </c>
      <c r="I71" s="19" t="s">
        <v>39</v>
      </c>
      <c r="J71" s="19" t="s">
        <v>39</v>
      </c>
      <c r="K71" s="44" t="s">
        <v>119</v>
      </c>
    </row>
    <row r="72" spans="1:11" s="5" customFormat="1" ht="13.5" thickBot="1">
      <c r="A72" s="28"/>
      <c r="B72" s="29"/>
      <c r="C72" s="29"/>
      <c r="D72" s="29"/>
      <c r="E72" s="29"/>
      <c r="F72" s="23">
        <f>SUM(F68:F71)</f>
        <v>4903351.09</v>
      </c>
      <c r="G72" s="23">
        <f>SUM(G68:G71)</f>
        <v>4903351.09</v>
      </c>
      <c r="H72" s="4"/>
      <c r="I72" s="4"/>
      <c r="J72" s="23">
        <f>SUM(J68:J71)</f>
        <v>0</v>
      </c>
      <c r="K72" s="14"/>
    </row>
    <row r="73" spans="1:11" ht="12.75">
      <c r="A73" s="36" t="s">
        <v>11</v>
      </c>
      <c r="B73" s="37" t="s">
        <v>50</v>
      </c>
      <c r="C73" s="37" t="s">
        <v>12</v>
      </c>
      <c r="D73" s="37" t="s">
        <v>730</v>
      </c>
      <c r="E73" s="37" t="s">
        <v>720</v>
      </c>
      <c r="F73" s="12">
        <v>949450.55</v>
      </c>
      <c r="G73" s="12">
        <v>919674.29</v>
      </c>
      <c r="H73" s="11" t="s">
        <v>730</v>
      </c>
      <c r="I73" s="11" t="s">
        <v>721</v>
      </c>
      <c r="J73" s="12">
        <v>29776.26</v>
      </c>
      <c r="K73" s="13" t="s">
        <v>38</v>
      </c>
    </row>
    <row r="74" spans="1:11" ht="12.75">
      <c r="A74" s="32" t="s">
        <v>11</v>
      </c>
      <c r="B74" s="33" t="s">
        <v>50</v>
      </c>
      <c r="C74" s="33" t="s">
        <v>12</v>
      </c>
      <c r="D74" s="33" t="s">
        <v>731</v>
      </c>
      <c r="E74" s="33" t="s">
        <v>720</v>
      </c>
      <c r="F74" s="3">
        <v>10352.16</v>
      </c>
      <c r="G74" s="3">
        <v>7764.12</v>
      </c>
      <c r="H74" s="2" t="s">
        <v>731</v>
      </c>
      <c r="I74" s="2" t="s">
        <v>721</v>
      </c>
      <c r="J74" s="3">
        <v>2588.04</v>
      </c>
      <c r="K74" s="48" t="s">
        <v>138</v>
      </c>
    </row>
    <row r="75" spans="1:11" ht="13.5" thickBot="1">
      <c r="A75" s="34" t="s">
        <v>11</v>
      </c>
      <c r="B75" s="35" t="s">
        <v>50</v>
      </c>
      <c r="C75" s="35" t="s">
        <v>12</v>
      </c>
      <c r="D75" s="35" t="s">
        <v>732</v>
      </c>
      <c r="E75" s="35" t="s">
        <v>720</v>
      </c>
      <c r="F75" s="17">
        <v>163608</v>
      </c>
      <c r="G75" s="17">
        <v>163608</v>
      </c>
      <c r="H75" s="19" t="s">
        <v>39</v>
      </c>
      <c r="I75" s="19" t="s">
        <v>39</v>
      </c>
      <c r="J75" s="19" t="s">
        <v>39</v>
      </c>
      <c r="K75" s="44" t="s">
        <v>66</v>
      </c>
    </row>
    <row r="76" spans="1:11" s="5" customFormat="1" ht="13.5" thickBot="1">
      <c r="A76" s="28"/>
      <c r="B76" s="29"/>
      <c r="C76" s="29"/>
      <c r="D76" s="29"/>
      <c r="E76" s="29"/>
      <c r="F76" s="23">
        <f>SUM(F73:F75)</f>
        <v>1123410.71</v>
      </c>
      <c r="G76" s="23">
        <f>SUM(G73:G75)</f>
        <v>1091046.4100000001</v>
      </c>
      <c r="H76" s="4"/>
      <c r="I76" s="4"/>
      <c r="J76" s="23">
        <f>SUM(J73:J75)</f>
        <v>32364.3</v>
      </c>
      <c r="K76" s="14"/>
    </row>
    <row r="77" spans="1:11" ht="12.75">
      <c r="A77" s="36" t="s">
        <v>13</v>
      </c>
      <c r="B77" s="37" t="s">
        <v>51</v>
      </c>
      <c r="C77" s="37" t="s">
        <v>14</v>
      </c>
      <c r="D77" s="37" t="s">
        <v>733</v>
      </c>
      <c r="E77" s="37" t="s">
        <v>720</v>
      </c>
      <c r="F77" s="12">
        <v>540677.73</v>
      </c>
      <c r="G77" s="12">
        <v>540677.73</v>
      </c>
      <c r="H77" s="11" t="s">
        <v>39</v>
      </c>
      <c r="I77" s="11" t="s">
        <v>39</v>
      </c>
      <c r="J77" s="11" t="s">
        <v>39</v>
      </c>
      <c r="K77" s="13" t="s">
        <v>38</v>
      </c>
    </row>
    <row r="78" spans="1:11" ht="12.75">
      <c r="A78" s="32" t="s">
        <v>13</v>
      </c>
      <c r="B78" s="33" t="s">
        <v>51</v>
      </c>
      <c r="C78" s="33" t="s">
        <v>14</v>
      </c>
      <c r="D78" s="33" t="s">
        <v>734</v>
      </c>
      <c r="E78" s="33" t="s">
        <v>720</v>
      </c>
      <c r="F78" s="3">
        <v>212018.6</v>
      </c>
      <c r="G78" s="3">
        <v>212018.6</v>
      </c>
      <c r="H78" s="2" t="s">
        <v>39</v>
      </c>
      <c r="I78" s="2" t="s">
        <v>39</v>
      </c>
      <c r="J78" s="2" t="s">
        <v>39</v>
      </c>
      <c r="K78" s="48" t="s">
        <v>138</v>
      </c>
    </row>
    <row r="79" spans="1:11" ht="12.75">
      <c r="A79" s="32" t="s">
        <v>13</v>
      </c>
      <c r="B79" s="33" t="s">
        <v>51</v>
      </c>
      <c r="C79" s="33" t="s">
        <v>14</v>
      </c>
      <c r="D79" s="33" t="s">
        <v>735</v>
      </c>
      <c r="E79" s="33" t="s">
        <v>720</v>
      </c>
      <c r="F79" s="3">
        <v>171043</v>
      </c>
      <c r="G79" s="3">
        <v>171043</v>
      </c>
      <c r="H79" s="2" t="s">
        <v>39</v>
      </c>
      <c r="I79" s="2" t="s">
        <v>39</v>
      </c>
      <c r="J79" s="2" t="s">
        <v>39</v>
      </c>
      <c r="K79" s="48" t="s">
        <v>66</v>
      </c>
    </row>
    <row r="80" spans="1:11" ht="13.5" thickBot="1">
      <c r="A80" s="34" t="s">
        <v>13</v>
      </c>
      <c r="B80" s="35" t="s">
        <v>51</v>
      </c>
      <c r="C80" s="35" t="s">
        <v>14</v>
      </c>
      <c r="D80" s="35" t="s">
        <v>736</v>
      </c>
      <c r="E80" s="35" t="s">
        <v>720</v>
      </c>
      <c r="F80" s="17">
        <v>49244.58</v>
      </c>
      <c r="G80" s="17">
        <v>49244.58</v>
      </c>
      <c r="H80" s="19" t="s">
        <v>39</v>
      </c>
      <c r="I80" s="19" t="s">
        <v>39</v>
      </c>
      <c r="J80" s="19" t="s">
        <v>39</v>
      </c>
      <c r="K80" s="44" t="s">
        <v>119</v>
      </c>
    </row>
    <row r="81" spans="1:11" s="5" customFormat="1" ht="13.5" thickBot="1">
      <c r="A81" s="28"/>
      <c r="B81" s="29"/>
      <c r="C81" s="29"/>
      <c r="D81" s="29"/>
      <c r="E81" s="29"/>
      <c r="F81" s="23">
        <f>SUM(F77:F80)</f>
        <v>972983.9099999999</v>
      </c>
      <c r="G81" s="23">
        <f>SUM(G77:G80)</f>
        <v>972983.9099999999</v>
      </c>
      <c r="H81" s="4"/>
      <c r="I81" s="4"/>
      <c r="J81" s="23">
        <f>SUM(J77:J80)</f>
        <v>0</v>
      </c>
      <c r="K81" s="14"/>
    </row>
    <row r="82" spans="1:11" ht="12.75">
      <c r="A82" s="36" t="s">
        <v>15</v>
      </c>
      <c r="B82" s="37" t="s">
        <v>52</v>
      </c>
      <c r="C82" s="37" t="s">
        <v>16</v>
      </c>
      <c r="D82" s="37" t="s">
        <v>737</v>
      </c>
      <c r="E82" s="37" t="s">
        <v>720</v>
      </c>
      <c r="F82" s="12">
        <v>907802.54</v>
      </c>
      <c r="G82" s="12">
        <v>907802.54</v>
      </c>
      <c r="H82" s="11" t="s">
        <v>39</v>
      </c>
      <c r="I82" s="11" t="s">
        <v>39</v>
      </c>
      <c r="J82" s="11" t="s">
        <v>39</v>
      </c>
      <c r="K82" s="13" t="s">
        <v>38</v>
      </c>
    </row>
    <row r="83" spans="1:11" ht="12.75">
      <c r="A83" s="32" t="s">
        <v>15</v>
      </c>
      <c r="B83" s="33" t="s">
        <v>52</v>
      </c>
      <c r="C83" s="33" t="s">
        <v>16</v>
      </c>
      <c r="D83" s="33" t="s">
        <v>738</v>
      </c>
      <c r="E83" s="33" t="s">
        <v>720</v>
      </c>
      <c r="F83" s="3">
        <v>42019.6</v>
      </c>
      <c r="G83" s="3">
        <v>42019.6</v>
      </c>
      <c r="H83" s="2" t="s">
        <v>39</v>
      </c>
      <c r="I83" s="2" t="s">
        <v>39</v>
      </c>
      <c r="J83" s="2" t="s">
        <v>39</v>
      </c>
      <c r="K83" s="48" t="s">
        <v>138</v>
      </c>
    </row>
    <row r="84" spans="1:11" ht="13.5" thickBot="1">
      <c r="A84" s="34" t="s">
        <v>15</v>
      </c>
      <c r="B84" s="35" t="s">
        <v>52</v>
      </c>
      <c r="C84" s="35" t="s">
        <v>16</v>
      </c>
      <c r="D84" s="35" t="s">
        <v>121</v>
      </c>
      <c r="E84" s="35" t="s">
        <v>720</v>
      </c>
      <c r="F84" s="17">
        <v>256500</v>
      </c>
      <c r="G84" s="17">
        <v>256500</v>
      </c>
      <c r="H84" s="19" t="s">
        <v>39</v>
      </c>
      <c r="I84" s="19" t="s">
        <v>39</v>
      </c>
      <c r="J84" s="19" t="s">
        <v>39</v>
      </c>
      <c r="K84" s="44" t="s">
        <v>66</v>
      </c>
    </row>
    <row r="85" spans="1:11" s="5" customFormat="1" ht="13.5" thickBot="1">
      <c r="A85" s="28"/>
      <c r="B85" s="29"/>
      <c r="C85" s="29"/>
      <c r="D85" s="29"/>
      <c r="E85" s="29"/>
      <c r="F85" s="23">
        <f>SUM(F82:F84)</f>
        <v>1206322.1400000001</v>
      </c>
      <c r="G85" s="23">
        <f>SUM(G82:G84)</f>
        <v>1206322.1400000001</v>
      </c>
      <c r="H85" s="4"/>
      <c r="I85" s="4"/>
      <c r="J85" s="23">
        <f>SUM(J82:J84)</f>
        <v>0</v>
      </c>
      <c r="K85" s="14"/>
    </row>
    <row r="86" spans="1:11" ht="12.75">
      <c r="A86" s="36" t="s">
        <v>17</v>
      </c>
      <c r="B86" s="37" t="s">
        <v>53</v>
      </c>
      <c r="C86" s="37" t="s">
        <v>18</v>
      </c>
      <c r="D86" s="37" t="s">
        <v>739</v>
      </c>
      <c r="E86" s="37" t="s">
        <v>726</v>
      </c>
      <c r="F86" s="12">
        <v>1228515.23</v>
      </c>
      <c r="G86" s="12">
        <v>1228515.23</v>
      </c>
      <c r="H86" s="11" t="s">
        <v>39</v>
      </c>
      <c r="I86" s="11" t="s">
        <v>39</v>
      </c>
      <c r="J86" s="11" t="s">
        <v>39</v>
      </c>
      <c r="K86" s="13" t="s">
        <v>38</v>
      </c>
    </row>
    <row r="87" spans="1:11" ht="12.75">
      <c r="A87" s="32" t="s">
        <v>17</v>
      </c>
      <c r="B87" s="33" t="s">
        <v>53</v>
      </c>
      <c r="C87" s="33" t="s">
        <v>18</v>
      </c>
      <c r="D87" s="33" t="s">
        <v>235</v>
      </c>
      <c r="E87" s="33" t="s">
        <v>726</v>
      </c>
      <c r="F87" s="3">
        <v>968432.74</v>
      </c>
      <c r="G87" s="3">
        <v>968432.74</v>
      </c>
      <c r="H87" s="2" t="s">
        <v>39</v>
      </c>
      <c r="I87" s="2" t="s">
        <v>39</v>
      </c>
      <c r="J87" s="2" t="s">
        <v>39</v>
      </c>
      <c r="K87" s="48" t="s">
        <v>138</v>
      </c>
    </row>
    <row r="88" spans="1:11" ht="13.5" thickBot="1">
      <c r="A88" s="34" t="s">
        <v>17</v>
      </c>
      <c r="B88" s="35" t="s">
        <v>53</v>
      </c>
      <c r="C88" s="35" t="s">
        <v>18</v>
      </c>
      <c r="D88" s="35" t="s">
        <v>232</v>
      </c>
      <c r="E88" s="35" t="s">
        <v>726</v>
      </c>
      <c r="F88" s="17">
        <v>15048</v>
      </c>
      <c r="G88" s="17">
        <v>15048</v>
      </c>
      <c r="H88" s="19" t="s">
        <v>39</v>
      </c>
      <c r="I88" s="19" t="s">
        <v>39</v>
      </c>
      <c r="J88" s="19" t="s">
        <v>39</v>
      </c>
      <c r="K88" s="44" t="s">
        <v>66</v>
      </c>
    </row>
    <row r="89" spans="1:11" s="5" customFormat="1" ht="13.5" thickBot="1">
      <c r="A89" s="28"/>
      <c r="B89" s="29"/>
      <c r="C89" s="29"/>
      <c r="D89" s="29"/>
      <c r="E89" s="29"/>
      <c r="F89" s="23">
        <f>SUM(F86:F88)</f>
        <v>2211995.9699999997</v>
      </c>
      <c r="G89" s="23">
        <f>SUM(G86:G88)</f>
        <v>2211995.9699999997</v>
      </c>
      <c r="H89" s="4"/>
      <c r="I89" s="4"/>
      <c r="J89" s="4"/>
      <c r="K89" s="14"/>
    </row>
    <row r="90" spans="1:11" ht="12.75">
      <c r="A90" s="36" t="s">
        <v>19</v>
      </c>
      <c r="B90" s="37" t="s">
        <v>54</v>
      </c>
      <c r="C90" s="37" t="s">
        <v>20</v>
      </c>
      <c r="D90" s="37" t="s">
        <v>687</v>
      </c>
      <c r="E90" s="37" t="s">
        <v>726</v>
      </c>
      <c r="F90" s="12">
        <v>74041.17</v>
      </c>
      <c r="G90" s="12">
        <v>74041.17</v>
      </c>
      <c r="H90" s="11" t="s">
        <v>39</v>
      </c>
      <c r="I90" s="11" t="s">
        <v>39</v>
      </c>
      <c r="J90" s="11" t="s">
        <v>39</v>
      </c>
      <c r="K90" s="13" t="s">
        <v>38</v>
      </c>
    </row>
    <row r="91" spans="1:11" ht="12.75">
      <c r="A91" s="32" t="s">
        <v>19</v>
      </c>
      <c r="B91" s="33" t="s">
        <v>54</v>
      </c>
      <c r="C91" s="33" t="s">
        <v>20</v>
      </c>
      <c r="D91" s="33" t="s">
        <v>686</v>
      </c>
      <c r="E91" s="33" t="s">
        <v>726</v>
      </c>
      <c r="F91" s="3">
        <v>60839.34</v>
      </c>
      <c r="G91" s="3">
        <v>60839.34</v>
      </c>
      <c r="H91" s="2" t="s">
        <v>39</v>
      </c>
      <c r="I91" s="2" t="s">
        <v>39</v>
      </c>
      <c r="J91" s="2" t="s">
        <v>39</v>
      </c>
      <c r="K91" s="48" t="s">
        <v>138</v>
      </c>
    </row>
    <row r="92" spans="1:11" ht="13.5" thickBot="1">
      <c r="A92" s="34" t="s">
        <v>19</v>
      </c>
      <c r="B92" s="35" t="s">
        <v>54</v>
      </c>
      <c r="C92" s="35" t="s">
        <v>20</v>
      </c>
      <c r="D92" s="35" t="s">
        <v>688</v>
      </c>
      <c r="E92" s="35" t="s">
        <v>726</v>
      </c>
      <c r="F92" s="17">
        <v>48369.97</v>
      </c>
      <c r="G92" s="17">
        <v>48369.97</v>
      </c>
      <c r="H92" s="19" t="s">
        <v>39</v>
      </c>
      <c r="I92" s="19" t="s">
        <v>39</v>
      </c>
      <c r="J92" s="19" t="s">
        <v>39</v>
      </c>
      <c r="K92" s="44" t="s">
        <v>66</v>
      </c>
    </row>
    <row r="93" spans="1:11" s="5" customFormat="1" ht="13.5" thickBot="1">
      <c r="A93" s="28"/>
      <c r="B93" s="29"/>
      <c r="C93" s="29"/>
      <c r="D93" s="29"/>
      <c r="E93" s="29"/>
      <c r="F93" s="23">
        <f>SUM(F90:F92)</f>
        <v>183250.48</v>
      </c>
      <c r="G93" s="23">
        <f>SUM(G90:G92)</f>
        <v>183250.48</v>
      </c>
      <c r="H93" s="4"/>
      <c r="I93" s="4"/>
      <c r="J93" s="4"/>
      <c r="K93" s="14"/>
    </row>
    <row r="94" spans="1:11" ht="13.5" thickBot="1">
      <c r="A94" s="38" t="s">
        <v>74</v>
      </c>
      <c r="B94" s="39" t="s">
        <v>57</v>
      </c>
      <c r="C94" s="39" t="s">
        <v>35</v>
      </c>
      <c r="D94" s="39" t="s">
        <v>740</v>
      </c>
      <c r="E94" s="39" t="s">
        <v>726</v>
      </c>
      <c r="F94" s="21">
        <v>206308.25</v>
      </c>
      <c r="G94" s="21">
        <v>206308.25</v>
      </c>
      <c r="H94" s="20" t="s">
        <v>39</v>
      </c>
      <c r="I94" s="20" t="s">
        <v>39</v>
      </c>
      <c r="J94" s="20" t="s">
        <v>39</v>
      </c>
      <c r="K94" s="57" t="s">
        <v>38</v>
      </c>
    </row>
    <row r="95" spans="1:11" s="5" customFormat="1" ht="13.5" thickBot="1">
      <c r="A95" s="28"/>
      <c r="B95" s="29"/>
      <c r="C95" s="29"/>
      <c r="D95" s="29"/>
      <c r="E95" s="29"/>
      <c r="F95" s="23">
        <f>SUM(F94)</f>
        <v>206308.25</v>
      </c>
      <c r="G95" s="23">
        <f>SUM(G94)</f>
        <v>206308.25</v>
      </c>
      <c r="H95" s="4"/>
      <c r="I95" s="4"/>
      <c r="J95" s="4"/>
      <c r="K95" s="14"/>
    </row>
    <row r="96" spans="1:11" ht="12.75">
      <c r="A96" s="36" t="s">
        <v>23</v>
      </c>
      <c r="B96" s="37" t="s">
        <v>58</v>
      </c>
      <c r="C96" s="37" t="s">
        <v>24</v>
      </c>
      <c r="D96" s="37" t="s">
        <v>741</v>
      </c>
      <c r="E96" s="37" t="s">
        <v>726</v>
      </c>
      <c r="F96" s="12">
        <v>357248.27</v>
      </c>
      <c r="G96" s="12">
        <v>357248.27</v>
      </c>
      <c r="H96" s="11" t="s">
        <v>39</v>
      </c>
      <c r="I96" s="11" t="s">
        <v>39</v>
      </c>
      <c r="J96" s="11" t="s">
        <v>39</v>
      </c>
      <c r="K96" s="13" t="s">
        <v>38</v>
      </c>
    </row>
    <row r="97" spans="1:11" ht="12.75">
      <c r="A97" s="32" t="s">
        <v>23</v>
      </c>
      <c r="B97" s="33" t="s">
        <v>58</v>
      </c>
      <c r="C97" s="33" t="s">
        <v>24</v>
      </c>
      <c r="D97" s="33" t="s">
        <v>742</v>
      </c>
      <c r="E97" s="33" t="s">
        <v>726</v>
      </c>
      <c r="F97" s="3">
        <v>117347.89</v>
      </c>
      <c r="G97" s="3">
        <v>117347.89</v>
      </c>
      <c r="H97" s="2" t="s">
        <v>39</v>
      </c>
      <c r="I97" s="2" t="s">
        <v>39</v>
      </c>
      <c r="J97" s="2" t="s">
        <v>39</v>
      </c>
      <c r="K97" s="48" t="s">
        <v>138</v>
      </c>
    </row>
    <row r="98" spans="1:11" ht="12.75">
      <c r="A98" s="32" t="s">
        <v>23</v>
      </c>
      <c r="B98" s="33" t="s">
        <v>58</v>
      </c>
      <c r="C98" s="33" t="s">
        <v>24</v>
      </c>
      <c r="D98" s="33" t="s">
        <v>743</v>
      </c>
      <c r="E98" s="33" t="s">
        <v>726</v>
      </c>
      <c r="F98" s="3">
        <v>350573.4</v>
      </c>
      <c r="G98" s="3">
        <v>350573.4</v>
      </c>
      <c r="H98" s="2" t="s">
        <v>39</v>
      </c>
      <c r="I98" s="2" t="s">
        <v>39</v>
      </c>
      <c r="J98" s="2" t="s">
        <v>39</v>
      </c>
      <c r="K98" s="48" t="s">
        <v>66</v>
      </c>
    </row>
    <row r="99" spans="1:11" ht="13.5" thickBot="1">
      <c r="A99" s="34" t="s">
        <v>23</v>
      </c>
      <c r="B99" s="35" t="s">
        <v>58</v>
      </c>
      <c r="C99" s="35" t="s">
        <v>24</v>
      </c>
      <c r="D99" s="35" t="s">
        <v>577</v>
      </c>
      <c r="E99" s="35" t="s">
        <v>726</v>
      </c>
      <c r="F99" s="17">
        <v>38170.44</v>
      </c>
      <c r="G99" s="17">
        <v>38170.44</v>
      </c>
      <c r="H99" s="19" t="s">
        <v>39</v>
      </c>
      <c r="I99" s="19" t="s">
        <v>39</v>
      </c>
      <c r="J99" s="19" t="s">
        <v>39</v>
      </c>
      <c r="K99" s="44" t="s">
        <v>119</v>
      </c>
    </row>
    <row r="100" spans="1:11" s="5" customFormat="1" ht="13.5" thickBot="1">
      <c r="A100" s="26"/>
      <c r="B100" s="27"/>
      <c r="C100" s="27"/>
      <c r="D100" s="27"/>
      <c r="E100" s="27"/>
      <c r="F100" s="10">
        <f>SUM(F96:F99)</f>
        <v>863340</v>
      </c>
      <c r="G100" s="10">
        <f>SUM(G96:G99)</f>
        <v>863340</v>
      </c>
      <c r="H100" s="9"/>
      <c r="I100" s="9"/>
      <c r="J100" s="9"/>
      <c r="K100" s="24"/>
    </row>
    <row r="101" spans="1:11" ht="12.75">
      <c r="A101" s="31" t="s">
        <v>25</v>
      </c>
      <c r="B101" s="137" t="s">
        <v>59</v>
      </c>
      <c r="C101" s="137" t="s">
        <v>26</v>
      </c>
      <c r="D101" s="137" t="s">
        <v>577</v>
      </c>
      <c r="E101" s="137" t="s">
        <v>720</v>
      </c>
      <c r="F101" s="138">
        <v>61834.92</v>
      </c>
      <c r="G101" s="138">
        <v>61834.92</v>
      </c>
      <c r="H101" s="139" t="s">
        <v>39</v>
      </c>
      <c r="I101" s="139" t="s">
        <v>39</v>
      </c>
      <c r="J101" s="139" t="s">
        <v>39</v>
      </c>
      <c r="K101" s="140" t="s">
        <v>38</v>
      </c>
    </row>
    <row r="102" spans="1:11" ht="13.5" thickBot="1">
      <c r="A102" s="34" t="s">
        <v>25</v>
      </c>
      <c r="B102" s="35" t="s">
        <v>59</v>
      </c>
      <c r="C102" s="35" t="s">
        <v>26</v>
      </c>
      <c r="D102" s="35" t="s">
        <v>744</v>
      </c>
      <c r="E102" s="35" t="s">
        <v>720</v>
      </c>
      <c r="F102" s="17">
        <v>124078.23</v>
      </c>
      <c r="G102" s="17">
        <v>124078.23</v>
      </c>
      <c r="H102" s="19" t="s">
        <v>39</v>
      </c>
      <c r="I102" s="19" t="s">
        <v>39</v>
      </c>
      <c r="J102" s="19" t="s">
        <v>39</v>
      </c>
      <c r="K102" s="44" t="s">
        <v>66</v>
      </c>
    </row>
    <row r="103" spans="1:11" s="5" customFormat="1" ht="13.5" thickBot="1">
      <c r="A103" s="28"/>
      <c r="B103" s="29"/>
      <c r="C103" s="29"/>
      <c r="D103" s="29"/>
      <c r="E103" s="29"/>
      <c r="F103" s="23">
        <f>SUM(F101:F102)</f>
        <v>185913.15</v>
      </c>
      <c r="G103" s="23">
        <f>SUM(G101:G102)</f>
        <v>185913.15</v>
      </c>
      <c r="H103" s="4"/>
      <c r="I103" s="4"/>
      <c r="J103" s="4"/>
      <c r="K103" s="14"/>
    </row>
    <row r="104" spans="1:11" ht="12.75">
      <c r="A104" s="36" t="s">
        <v>27</v>
      </c>
      <c r="B104" s="37" t="s">
        <v>67</v>
      </c>
      <c r="C104" s="37" t="s">
        <v>28</v>
      </c>
      <c r="D104" s="37" t="s">
        <v>402</v>
      </c>
      <c r="E104" s="37" t="s">
        <v>726</v>
      </c>
      <c r="F104" s="12">
        <v>42274.09</v>
      </c>
      <c r="G104" s="12">
        <v>42274.09</v>
      </c>
      <c r="H104" s="11" t="s">
        <v>39</v>
      </c>
      <c r="I104" s="11" t="s">
        <v>39</v>
      </c>
      <c r="J104" s="11" t="s">
        <v>39</v>
      </c>
      <c r="K104" s="13" t="s">
        <v>38</v>
      </c>
    </row>
    <row r="105" spans="1:11" ht="12.75">
      <c r="A105" s="32" t="s">
        <v>27</v>
      </c>
      <c r="B105" s="33" t="s">
        <v>67</v>
      </c>
      <c r="C105" s="33" t="s">
        <v>28</v>
      </c>
      <c r="D105" s="33" t="s">
        <v>651</v>
      </c>
      <c r="E105" s="33" t="s">
        <v>726</v>
      </c>
      <c r="F105" s="3">
        <v>24496.46</v>
      </c>
      <c r="G105" s="3">
        <v>24496.46</v>
      </c>
      <c r="H105" s="2" t="s">
        <v>39</v>
      </c>
      <c r="I105" s="2" t="s">
        <v>39</v>
      </c>
      <c r="J105" s="2" t="s">
        <v>39</v>
      </c>
      <c r="K105" s="48" t="s">
        <v>66</v>
      </c>
    </row>
    <row r="106" spans="1:11" ht="13.5" thickBot="1">
      <c r="A106" s="34" t="s">
        <v>27</v>
      </c>
      <c r="B106" s="35" t="s">
        <v>67</v>
      </c>
      <c r="C106" s="35" t="s">
        <v>28</v>
      </c>
      <c r="D106" s="35" t="s">
        <v>745</v>
      </c>
      <c r="E106" s="35" t="s">
        <v>726</v>
      </c>
      <c r="F106" s="17">
        <v>62937.25</v>
      </c>
      <c r="G106" s="17">
        <v>62937.25</v>
      </c>
      <c r="H106" s="19" t="s">
        <v>39</v>
      </c>
      <c r="I106" s="19" t="s">
        <v>39</v>
      </c>
      <c r="J106" s="19" t="s">
        <v>39</v>
      </c>
      <c r="K106" s="44" t="s">
        <v>138</v>
      </c>
    </row>
    <row r="107" spans="1:11" s="5" customFormat="1" ht="13.5" thickBot="1">
      <c r="A107" s="28"/>
      <c r="B107" s="29"/>
      <c r="C107" s="29"/>
      <c r="D107" s="29"/>
      <c r="E107" s="29"/>
      <c r="F107" s="23">
        <f>SUM(F104:F106)</f>
        <v>129707.79999999999</v>
      </c>
      <c r="G107" s="23">
        <f>SUM(G104:G106)</f>
        <v>129707.79999999999</v>
      </c>
      <c r="H107" s="4"/>
      <c r="I107" s="4"/>
      <c r="J107" s="4"/>
      <c r="K107" s="14"/>
    </row>
    <row r="108" spans="1:11" ht="12.75">
      <c r="A108" s="36" t="s">
        <v>29</v>
      </c>
      <c r="B108" s="37" t="s">
        <v>68</v>
      </c>
      <c r="C108" s="37" t="s">
        <v>30</v>
      </c>
      <c r="D108" s="37" t="s">
        <v>704</v>
      </c>
      <c r="E108" s="37" t="s">
        <v>726</v>
      </c>
      <c r="F108" s="12">
        <v>1292812.78</v>
      </c>
      <c r="G108" s="12">
        <v>1292812.78</v>
      </c>
      <c r="H108" s="11" t="s">
        <v>39</v>
      </c>
      <c r="I108" s="11" t="s">
        <v>39</v>
      </c>
      <c r="J108" s="11" t="s">
        <v>39</v>
      </c>
      <c r="K108" s="13" t="s">
        <v>38</v>
      </c>
    </row>
    <row r="109" spans="1:11" ht="12.75">
      <c r="A109" s="32" t="s">
        <v>29</v>
      </c>
      <c r="B109" s="33" t="s">
        <v>68</v>
      </c>
      <c r="C109" s="33" t="s">
        <v>30</v>
      </c>
      <c r="D109" s="33" t="s">
        <v>155</v>
      </c>
      <c r="E109" s="33" t="s">
        <v>726</v>
      </c>
      <c r="F109" s="3">
        <v>26805.24</v>
      </c>
      <c r="G109" s="3">
        <v>26805.24</v>
      </c>
      <c r="H109" s="2" t="s">
        <v>39</v>
      </c>
      <c r="I109" s="2" t="s">
        <v>39</v>
      </c>
      <c r="J109" s="2" t="s">
        <v>39</v>
      </c>
      <c r="K109" s="48" t="s">
        <v>138</v>
      </c>
    </row>
    <row r="110" spans="1:11" ht="13.5" thickBot="1">
      <c r="A110" s="34" t="s">
        <v>29</v>
      </c>
      <c r="B110" s="35" t="s">
        <v>68</v>
      </c>
      <c r="C110" s="35" t="s">
        <v>30</v>
      </c>
      <c r="D110" s="35" t="s">
        <v>746</v>
      </c>
      <c r="E110" s="35" t="s">
        <v>726</v>
      </c>
      <c r="F110" s="17">
        <v>113775.76</v>
      </c>
      <c r="G110" s="17">
        <v>83682.1</v>
      </c>
      <c r="H110" s="19" t="s">
        <v>746</v>
      </c>
      <c r="I110" s="19" t="s">
        <v>721</v>
      </c>
      <c r="J110" s="17">
        <v>30093.66</v>
      </c>
      <c r="K110" s="44" t="s">
        <v>66</v>
      </c>
    </row>
    <row r="111" spans="1:11" s="5" customFormat="1" ht="13.5" thickBot="1">
      <c r="A111" s="28"/>
      <c r="B111" s="29"/>
      <c r="C111" s="29"/>
      <c r="D111" s="29"/>
      <c r="E111" s="29"/>
      <c r="F111" s="23">
        <f>SUM(F108:F110)</f>
        <v>1433393.78</v>
      </c>
      <c r="G111" s="23">
        <f>SUM(G108:G110)</f>
        <v>1403300.12</v>
      </c>
      <c r="H111" s="4"/>
      <c r="I111" s="4"/>
      <c r="J111" s="23">
        <f>SUM(J108:J110)</f>
        <v>30093.66</v>
      </c>
      <c r="K111" s="14"/>
    </row>
    <row r="112" spans="1:11" ht="13.5" thickBot="1">
      <c r="A112" s="38" t="s">
        <v>33</v>
      </c>
      <c r="B112" s="39" t="s">
        <v>61</v>
      </c>
      <c r="C112" s="39" t="s">
        <v>34</v>
      </c>
      <c r="D112" s="39" t="s">
        <v>747</v>
      </c>
      <c r="E112" s="39" t="s">
        <v>726</v>
      </c>
      <c r="F112" s="21">
        <v>46161.92</v>
      </c>
      <c r="G112" s="21">
        <v>46161.92</v>
      </c>
      <c r="H112" s="20" t="s">
        <v>39</v>
      </c>
      <c r="I112" s="20" t="s">
        <v>39</v>
      </c>
      <c r="J112" s="20" t="s">
        <v>39</v>
      </c>
      <c r="K112" s="57" t="s">
        <v>138</v>
      </c>
    </row>
    <row r="113" spans="1:11" s="5" customFormat="1" ht="13.5" thickBot="1">
      <c r="A113" s="28"/>
      <c r="B113" s="29"/>
      <c r="C113" s="29"/>
      <c r="D113" s="29"/>
      <c r="E113" s="29"/>
      <c r="F113" s="23">
        <f>SUM(F112)</f>
        <v>46161.92</v>
      </c>
      <c r="G113" s="23">
        <f>SUM(G112)</f>
        <v>46161.92</v>
      </c>
      <c r="H113" s="4"/>
      <c r="I113" s="4"/>
      <c r="J113" s="4"/>
      <c r="K113" s="14"/>
    </row>
    <row r="114" spans="1:11" ht="13.5" thickBot="1">
      <c r="A114" s="38" t="s">
        <v>36</v>
      </c>
      <c r="B114" s="39" t="s">
        <v>62</v>
      </c>
      <c r="C114" s="39" t="s">
        <v>37</v>
      </c>
      <c r="D114" s="39" t="s">
        <v>101</v>
      </c>
      <c r="E114" s="39" t="s">
        <v>726</v>
      </c>
      <c r="F114" s="21">
        <v>227557.38</v>
      </c>
      <c r="G114" s="21">
        <v>227557.38</v>
      </c>
      <c r="H114" s="20" t="s">
        <v>39</v>
      </c>
      <c r="I114" s="20" t="s">
        <v>39</v>
      </c>
      <c r="J114" s="20" t="s">
        <v>39</v>
      </c>
      <c r="K114" s="57" t="s">
        <v>66</v>
      </c>
    </row>
    <row r="115" spans="1:11" s="5" customFormat="1" ht="13.5" thickBot="1">
      <c r="A115" s="28"/>
      <c r="B115" s="29"/>
      <c r="C115" s="29"/>
      <c r="D115" s="29"/>
      <c r="E115" s="29"/>
      <c r="F115" s="23">
        <f>SUM(F114)</f>
        <v>227557.38</v>
      </c>
      <c r="G115" s="23">
        <f>SUM(G114)</f>
        <v>227557.38</v>
      </c>
      <c r="H115" s="4"/>
      <c r="I115" s="4"/>
      <c r="J115" s="4"/>
      <c r="K115" s="14"/>
    </row>
    <row r="116" spans="1:11" ht="13.5" thickBot="1">
      <c r="A116" s="38" t="s">
        <v>64</v>
      </c>
      <c r="B116" s="39" t="s">
        <v>63</v>
      </c>
      <c r="C116" s="39" t="s">
        <v>44</v>
      </c>
      <c r="D116" s="39" t="s">
        <v>380</v>
      </c>
      <c r="E116" s="39" t="s">
        <v>720</v>
      </c>
      <c r="F116" s="21">
        <v>27894.56</v>
      </c>
      <c r="G116" s="21">
        <v>27894.56</v>
      </c>
      <c r="H116" s="20" t="s">
        <v>39</v>
      </c>
      <c r="I116" s="20" t="s">
        <v>39</v>
      </c>
      <c r="J116" s="20" t="s">
        <v>39</v>
      </c>
      <c r="K116" s="57" t="s">
        <v>66</v>
      </c>
    </row>
    <row r="117" spans="1:11" s="5" customFormat="1" ht="13.5" thickBot="1">
      <c r="A117" s="53"/>
      <c r="B117" s="4"/>
      <c r="C117" s="4"/>
      <c r="D117" s="4"/>
      <c r="E117" s="4"/>
      <c r="F117" s="54">
        <f>SUM(F116)</f>
        <v>27894.56</v>
      </c>
      <c r="G117" s="54">
        <f>SUM(G116)</f>
        <v>27894.56</v>
      </c>
      <c r="H117" s="4"/>
      <c r="I117" s="4"/>
      <c r="J117" s="4"/>
      <c r="K117" s="14"/>
    </row>
    <row r="118" spans="1:11" s="5" customFormat="1" ht="13.5" thickBot="1">
      <c r="A118" s="53"/>
      <c r="B118" s="4"/>
      <c r="C118" s="4"/>
      <c r="D118" s="4"/>
      <c r="E118" s="4"/>
      <c r="F118" s="54">
        <f>F67+F72+F76+F81+F85+F89+F93+F95+F100+F103+F107+F111+F113+F115+F117</f>
        <v>21759691.16</v>
      </c>
      <c r="G118" s="54">
        <f>G67+G72+G76+G81+G85+G89+G93+G95+G100+G103+G107+G111+G113+G115+G117</f>
        <v>19498358.52</v>
      </c>
      <c r="H118" s="4"/>
      <c r="I118" s="4"/>
      <c r="J118" s="54">
        <f>J67+J72+J76+J81+J85+J89+J93+J95+J100+J103+J107+J111+J113+J115+J117</f>
        <v>2261332.6399999997</v>
      </c>
      <c r="K118" s="14"/>
    </row>
    <row r="126" spans="1:11" ht="25.5" customHeight="1">
      <c r="A126" s="271" t="s">
        <v>718</v>
      </c>
      <c r="B126" s="271"/>
      <c r="C126" s="271"/>
      <c r="D126" s="271"/>
      <c r="E126" s="271"/>
      <c r="F126" s="271"/>
      <c r="G126" s="271"/>
      <c r="H126" s="271"/>
      <c r="I126" s="88"/>
      <c r="J126" s="88"/>
      <c r="K126" s="88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3.5" thickBot="1">
      <c r="B130"/>
      <c r="C130"/>
      <c r="D130"/>
      <c r="E130"/>
    </row>
    <row r="131" spans="1:8" s="76" customFormat="1" ht="22.5">
      <c r="A131" s="208" t="s">
        <v>5</v>
      </c>
      <c r="B131" s="209" t="s">
        <v>4</v>
      </c>
      <c r="C131" s="209" t="s">
        <v>3</v>
      </c>
      <c r="D131" s="209" t="s">
        <v>45</v>
      </c>
      <c r="E131" s="209" t="s">
        <v>46</v>
      </c>
      <c r="F131" s="209" t="s">
        <v>47</v>
      </c>
      <c r="G131" s="209" t="s">
        <v>48</v>
      </c>
      <c r="H131" s="254" t="s">
        <v>41</v>
      </c>
    </row>
    <row r="132" spans="1:8" ht="12.75">
      <c r="A132" s="222" t="s">
        <v>31</v>
      </c>
      <c r="B132" s="2" t="s">
        <v>60</v>
      </c>
      <c r="C132" s="2" t="s">
        <v>32</v>
      </c>
      <c r="D132" s="2" t="s">
        <v>748</v>
      </c>
      <c r="E132" s="2" t="s">
        <v>726</v>
      </c>
      <c r="F132" s="3">
        <v>155457.15</v>
      </c>
      <c r="G132" s="3">
        <v>155457.15</v>
      </c>
      <c r="H132" s="48" t="s">
        <v>138</v>
      </c>
    </row>
    <row r="133" spans="1:8" ht="13.5" thickBot="1">
      <c r="A133" s="244"/>
      <c r="B133" s="47"/>
      <c r="C133" s="47"/>
      <c r="D133" s="2">
        <v>72</v>
      </c>
      <c r="E133" s="324">
        <v>43437</v>
      </c>
      <c r="F133" s="51">
        <v>-0.02</v>
      </c>
      <c r="G133" s="51">
        <v>-0.02</v>
      </c>
      <c r="H133" s="52" t="s">
        <v>138</v>
      </c>
    </row>
    <row r="134" spans="1:8" ht="13.5" thickBot="1">
      <c r="A134" s="148"/>
      <c r="B134" s="63"/>
      <c r="C134" s="63"/>
      <c r="D134" s="63"/>
      <c r="E134" s="63"/>
      <c r="F134" s="149">
        <f>SUM(F132:F133)</f>
        <v>155457.13</v>
      </c>
      <c r="G134" s="149">
        <f>SUM(G132:G133)</f>
        <v>155457.13</v>
      </c>
      <c r="H134" s="150"/>
    </row>
    <row r="137" spans="1:11" ht="25.5" customHeight="1">
      <c r="A137" s="271" t="s">
        <v>718</v>
      </c>
      <c r="B137" s="271"/>
      <c r="C137" s="271"/>
      <c r="D137" s="271"/>
      <c r="E137" s="271"/>
      <c r="F137" s="271"/>
      <c r="G137" s="271"/>
      <c r="H137" s="271"/>
      <c r="I137" s="88"/>
      <c r="J137" s="88"/>
      <c r="K137" s="88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3.5" thickBot="1">
      <c r="B141"/>
      <c r="C141"/>
      <c r="D141"/>
      <c r="E141"/>
    </row>
    <row r="142" spans="1:10" s="76" customFormat="1" ht="34.5" thickBot="1">
      <c r="A142" s="55" t="s">
        <v>5</v>
      </c>
      <c r="B142" s="56" t="s">
        <v>4</v>
      </c>
      <c r="C142" s="56" t="s">
        <v>3</v>
      </c>
      <c r="D142" s="56" t="s">
        <v>45</v>
      </c>
      <c r="E142" s="56" t="s">
        <v>46</v>
      </c>
      <c r="F142" s="56" t="s">
        <v>47</v>
      </c>
      <c r="G142" s="56" t="s">
        <v>48</v>
      </c>
      <c r="H142" s="56" t="s">
        <v>0</v>
      </c>
      <c r="I142" s="56" t="s">
        <v>1</v>
      </c>
      <c r="J142" s="75" t="s">
        <v>65</v>
      </c>
    </row>
    <row r="143" spans="1:10" ht="12.75">
      <c r="A143" s="36" t="s">
        <v>17</v>
      </c>
      <c r="B143" s="37" t="s">
        <v>53</v>
      </c>
      <c r="C143" s="37" t="s">
        <v>18</v>
      </c>
      <c r="D143" s="37" t="s">
        <v>236</v>
      </c>
      <c r="E143" s="37" t="s">
        <v>726</v>
      </c>
      <c r="F143" s="12">
        <v>100</v>
      </c>
      <c r="G143" s="12">
        <v>100</v>
      </c>
      <c r="H143" s="11" t="s">
        <v>39</v>
      </c>
      <c r="I143" s="11" t="s">
        <v>39</v>
      </c>
      <c r="J143" s="13" t="s">
        <v>186</v>
      </c>
    </row>
    <row r="144" spans="1:10" ht="13.5" thickBot="1">
      <c r="A144" s="49" t="s">
        <v>17</v>
      </c>
      <c r="B144" s="50" t="s">
        <v>53</v>
      </c>
      <c r="C144" s="50" t="s">
        <v>18</v>
      </c>
      <c r="D144" s="50" t="s">
        <v>749</v>
      </c>
      <c r="E144" s="50" t="s">
        <v>726</v>
      </c>
      <c r="F144" s="51">
        <v>100</v>
      </c>
      <c r="G144" s="51">
        <v>100</v>
      </c>
      <c r="H144" s="47" t="s">
        <v>39</v>
      </c>
      <c r="I144" s="47" t="s">
        <v>39</v>
      </c>
      <c r="J144" s="52" t="s">
        <v>186</v>
      </c>
    </row>
    <row r="145" spans="1:10" s="5" customFormat="1" ht="13.5" thickBot="1">
      <c r="A145" s="26"/>
      <c r="B145" s="27"/>
      <c r="C145" s="27"/>
      <c r="D145" s="27"/>
      <c r="E145" s="27"/>
      <c r="F145" s="10">
        <f>SUM(F143:F144)</f>
        <v>200</v>
      </c>
      <c r="G145" s="10">
        <f>SUM(G143:G144)</f>
        <v>200</v>
      </c>
      <c r="H145" s="9"/>
      <c r="I145" s="9"/>
      <c r="J145" s="24"/>
    </row>
    <row r="146" spans="1:10" ht="12.75">
      <c r="A146" s="36" t="s">
        <v>21</v>
      </c>
      <c r="B146" s="37" t="s">
        <v>55</v>
      </c>
      <c r="C146" s="37" t="s">
        <v>22</v>
      </c>
      <c r="D146" s="37" t="s">
        <v>750</v>
      </c>
      <c r="E146" s="37" t="s">
        <v>720</v>
      </c>
      <c r="F146" s="12">
        <v>67953.84</v>
      </c>
      <c r="G146" s="12">
        <v>67953.84</v>
      </c>
      <c r="H146" s="11" t="s">
        <v>39</v>
      </c>
      <c r="I146" s="11" t="s">
        <v>39</v>
      </c>
      <c r="J146" s="13" t="s">
        <v>38</v>
      </c>
    </row>
    <row r="147" spans="1:10" ht="13.5" thickBot="1">
      <c r="A147" s="34" t="s">
        <v>21</v>
      </c>
      <c r="B147" s="35" t="s">
        <v>55</v>
      </c>
      <c r="C147" s="35" t="s">
        <v>22</v>
      </c>
      <c r="D147" s="35" t="s">
        <v>751</v>
      </c>
      <c r="E147" s="35" t="s">
        <v>720</v>
      </c>
      <c r="F147" s="17">
        <v>209134.39</v>
      </c>
      <c r="G147" s="17">
        <v>209134.39</v>
      </c>
      <c r="H147" s="19" t="s">
        <v>39</v>
      </c>
      <c r="I147" s="19" t="s">
        <v>39</v>
      </c>
      <c r="J147" s="44" t="s">
        <v>186</v>
      </c>
    </row>
    <row r="148" spans="1:10" s="5" customFormat="1" ht="13.5" thickBot="1">
      <c r="A148" s="53"/>
      <c r="B148" s="4"/>
      <c r="C148" s="4"/>
      <c r="D148" s="4"/>
      <c r="E148" s="4"/>
      <c r="F148" s="54">
        <f>SUM(F146:F147)</f>
        <v>277088.23</v>
      </c>
      <c r="G148" s="54">
        <f>SUM(G146:G147)</f>
        <v>277088.23</v>
      </c>
      <c r="H148" s="4"/>
      <c r="I148" s="4"/>
      <c r="J148" s="14"/>
    </row>
    <row r="149" spans="1:10" s="5" customFormat="1" ht="13.5" thickBot="1">
      <c r="A149" s="53"/>
      <c r="B149" s="4"/>
      <c r="C149" s="4"/>
      <c r="D149" s="4"/>
      <c r="E149" s="4"/>
      <c r="F149" s="54">
        <f>F148+F145</f>
        <v>277288.23</v>
      </c>
      <c r="G149" s="54">
        <f>G148+G145</f>
        <v>277288.23</v>
      </c>
      <c r="H149" s="4"/>
      <c r="I149" s="4"/>
      <c r="J149" s="14"/>
    </row>
    <row r="154" spans="1:11" ht="25.5" customHeight="1">
      <c r="A154" s="271" t="s">
        <v>752</v>
      </c>
      <c r="B154" s="271"/>
      <c r="C154" s="271"/>
      <c r="D154" s="271"/>
      <c r="E154" s="271"/>
      <c r="F154" s="271"/>
      <c r="G154" s="271"/>
      <c r="H154" s="271"/>
      <c r="I154" s="88"/>
      <c r="J154" s="88"/>
      <c r="K154" s="88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3.5" thickBot="1">
      <c r="B157"/>
      <c r="C157"/>
      <c r="D157"/>
      <c r="E157"/>
    </row>
    <row r="158" spans="1:9" s="76" customFormat="1" ht="23.25" thickBot="1">
      <c r="A158" s="55" t="s">
        <v>5</v>
      </c>
      <c r="B158" s="56" t="s">
        <v>4</v>
      </c>
      <c r="C158" s="56" t="s">
        <v>3</v>
      </c>
      <c r="D158" s="56" t="s">
        <v>45</v>
      </c>
      <c r="E158" s="56" t="s">
        <v>46</v>
      </c>
      <c r="F158" s="56" t="s">
        <v>47</v>
      </c>
      <c r="G158" s="56" t="s">
        <v>48</v>
      </c>
      <c r="H158" s="56" t="s">
        <v>229</v>
      </c>
      <c r="I158" s="75" t="s">
        <v>41</v>
      </c>
    </row>
    <row r="159" spans="1:9" ht="13.5" thickBot="1">
      <c r="A159" s="38" t="s">
        <v>8</v>
      </c>
      <c r="B159" s="39" t="s">
        <v>7</v>
      </c>
      <c r="C159" s="39" t="s">
        <v>6</v>
      </c>
      <c r="D159" s="39" t="s">
        <v>753</v>
      </c>
      <c r="E159" s="39" t="s">
        <v>754</v>
      </c>
      <c r="F159" s="21">
        <v>4998562.36</v>
      </c>
      <c r="G159" s="186">
        <v>4267684.12</v>
      </c>
      <c r="H159" s="21">
        <f>F159-G159</f>
        <v>730878.2400000002</v>
      </c>
      <c r="I159" s="57" t="s">
        <v>38</v>
      </c>
    </row>
    <row r="160" spans="1:9" s="5" customFormat="1" ht="13.5" thickBot="1">
      <c r="A160" s="28"/>
      <c r="B160" s="29"/>
      <c r="C160" s="29"/>
      <c r="D160" s="29"/>
      <c r="E160" s="29"/>
      <c r="F160" s="23">
        <f>SUM(F159)</f>
        <v>4998562.36</v>
      </c>
      <c r="G160" s="23">
        <f>SUM(G159)</f>
        <v>4267684.12</v>
      </c>
      <c r="H160" s="23"/>
      <c r="I160" s="14"/>
    </row>
    <row r="161" spans="1:9" ht="13.5" thickBot="1">
      <c r="A161" s="38" t="s">
        <v>9</v>
      </c>
      <c r="B161" s="39" t="s">
        <v>49</v>
      </c>
      <c r="C161" s="39" t="s">
        <v>10</v>
      </c>
      <c r="D161" s="39" t="s">
        <v>755</v>
      </c>
      <c r="E161" s="39" t="s">
        <v>754</v>
      </c>
      <c r="F161" s="21">
        <v>2867450.4</v>
      </c>
      <c r="G161" s="186">
        <v>2448178.45</v>
      </c>
      <c r="H161" s="21">
        <f>F161-G161</f>
        <v>419271.9499999997</v>
      </c>
      <c r="I161" s="57" t="s">
        <v>38</v>
      </c>
    </row>
    <row r="162" spans="1:9" s="5" customFormat="1" ht="13.5" thickBot="1">
      <c r="A162" s="28"/>
      <c r="B162" s="29"/>
      <c r="C162" s="29"/>
      <c r="D162" s="29"/>
      <c r="E162" s="29"/>
      <c r="F162" s="23">
        <f>SUM(F161)</f>
        <v>2867450.4</v>
      </c>
      <c r="G162" s="23">
        <f>SUM(G161)</f>
        <v>2448178.45</v>
      </c>
      <c r="H162" s="23"/>
      <c r="I162" s="14"/>
    </row>
    <row r="163" spans="1:9" ht="13.5" thickBot="1">
      <c r="A163" s="38" t="s">
        <v>11</v>
      </c>
      <c r="B163" s="39" t="s">
        <v>50</v>
      </c>
      <c r="C163" s="39" t="s">
        <v>12</v>
      </c>
      <c r="D163" s="39" t="s">
        <v>756</v>
      </c>
      <c r="E163" s="39" t="s">
        <v>757</v>
      </c>
      <c r="F163" s="21">
        <v>519450.75</v>
      </c>
      <c r="G163" s="186">
        <v>443497.86</v>
      </c>
      <c r="H163" s="21">
        <f>F163-G163</f>
        <v>75952.89000000001</v>
      </c>
      <c r="I163" s="57" t="s">
        <v>38</v>
      </c>
    </row>
    <row r="164" spans="1:9" s="5" customFormat="1" ht="13.5" thickBot="1">
      <c r="A164" s="28"/>
      <c r="B164" s="29"/>
      <c r="C164" s="29"/>
      <c r="D164" s="29"/>
      <c r="E164" s="29"/>
      <c r="F164" s="23">
        <f>SUM(F163)</f>
        <v>519450.75</v>
      </c>
      <c r="G164" s="23">
        <f>SUM(G163)</f>
        <v>443497.86</v>
      </c>
      <c r="H164" s="23"/>
      <c r="I164" s="14"/>
    </row>
    <row r="165" spans="1:9" ht="13.5" thickBot="1">
      <c r="A165" s="38" t="s">
        <v>29</v>
      </c>
      <c r="B165" s="39" t="s">
        <v>68</v>
      </c>
      <c r="C165" s="39" t="s">
        <v>30</v>
      </c>
      <c r="D165" s="39" t="s">
        <v>100</v>
      </c>
      <c r="E165" s="39" t="s">
        <v>757</v>
      </c>
      <c r="F165" s="21">
        <v>1260097.02</v>
      </c>
      <c r="G165" s="186">
        <v>1075848.54</v>
      </c>
      <c r="H165" s="21">
        <f>F165-G165</f>
        <v>184248.47999999998</v>
      </c>
      <c r="I165" s="57" t="s">
        <v>38</v>
      </c>
    </row>
    <row r="166" spans="1:9" s="5" customFormat="1" ht="13.5" thickBot="1">
      <c r="A166" s="28"/>
      <c r="B166" s="29"/>
      <c r="C166" s="29"/>
      <c r="D166" s="29"/>
      <c r="E166" s="29"/>
      <c r="F166" s="23">
        <f>SUM(F165)</f>
        <v>1260097.02</v>
      </c>
      <c r="G166" s="23">
        <f>SUM(G165)</f>
        <v>1075848.54</v>
      </c>
      <c r="H166" s="23"/>
      <c r="I166" s="14"/>
    </row>
    <row r="167" spans="1:9" s="5" customFormat="1" ht="13.5" thickBot="1">
      <c r="A167" s="28"/>
      <c r="B167" s="29"/>
      <c r="C167" s="29"/>
      <c r="D167" s="29"/>
      <c r="E167" s="29"/>
      <c r="F167" s="23">
        <f>F160+F162+F164+F166</f>
        <v>9645560.53</v>
      </c>
      <c r="G167" s="23">
        <f>G160+G162+G164+G166</f>
        <v>8235208.970000001</v>
      </c>
      <c r="H167" s="23"/>
      <c r="I167" s="14"/>
    </row>
  </sheetData>
  <sheetProtection/>
  <mergeCells count="9">
    <mergeCell ref="A126:H126"/>
    <mergeCell ref="A137:H137"/>
    <mergeCell ref="A154:H154"/>
    <mergeCell ref="D4:G4"/>
    <mergeCell ref="A5:H5"/>
    <mergeCell ref="A23:H23"/>
    <mergeCell ref="A35:H35"/>
    <mergeCell ref="A47:H47"/>
    <mergeCell ref="A58:H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10" sqref="A110:IV117"/>
    </sheetView>
  </sheetViews>
  <sheetFormatPr defaultColWidth="9.140625" defaultRowHeight="12.75"/>
  <cols>
    <col min="1" max="1" width="65.140625" style="0" bestFit="1" customWidth="1"/>
    <col min="2" max="3" width="8.7109375" style="0" bestFit="1" customWidth="1"/>
    <col min="4" max="4" width="7.28125" style="0" bestFit="1" customWidth="1"/>
    <col min="6" max="7" width="12.7109375" style="0" bestFit="1" customWidth="1"/>
    <col min="8" max="8" width="11.7109375" style="0" bestFit="1" customWidth="1"/>
    <col min="10" max="10" width="10.140625" style="0" bestFit="1" customWidth="1"/>
    <col min="11" max="11" width="6.421875" style="0" bestFit="1" customWidth="1"/>
  </cols>
  <sheetData>
    <row r="1" spans="1:9" ht="15">
      <c r="A1" s="7"/>
      <c r="B1" s="6"/>
      <c r="F1" s="120"/>
      <c r="I1" s="25"/>
    </row>
    <row r="2" spans="6:9" ht="12.75">
      <c r="F2" s="120"/>
      <c r="I2" s="8"/>
    </row>
    <row r="3" spans="6:9" ht="12.75">
      <c r="F3" s="120"/>
      <c r="I3" s="8"/>
    </row>
    <row r="4" spans="4:7" ht="12.75">
      <c r="D4" s="272"/>
      <c r="E4" s="272"/>
      <c r="F4" s="272"/>
      <c r="G4" s="272"/>
    </row>
    <row r="5" spans="1:11" ht="25.5" customHeight="1">
      <c r="A5" s="271" t="s">
        <v>127</v>
      </c>
      <c r="B5" s="271"/>
      <c r="C5" s="271"/>
      <c r="D5" s="271"/>
      <c r="E5" s="271"/>
      <c r="F5" s="271"/>
      <c r="G5" s="271"/>
      <c r="H5" s="271"/>
      <c r="I5" s="271"/>
      <c r="J5" s="271"/>
      <c r="K5" s="88"/>
    </row>
    <row r="8" ht="13.5" thickBot="1"/>
    <row r="9" spans="1:10" s="76" customFormat="1" ht="34.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48</v>
      </c>
      <c r="H9" s="56" t="s">
        <v>128</v>
      </c>
      <c r="I9" s="56" t="s">
        <v>129</v>
      </c>
      <c r="J9" s="75" t="s">
        <v>65</v>
      </c>
    </row>
    <row r="10" spans="1:10" ht="13.5" thickBot="1">
      <c r="A10" s="58" t="s">
        <v>9</v>
      </c>
      <c r="B10" s="59" t="s">
        <v>49</v>
      </c>
      <c r="C10" s="59" t="s">
        <v>10</v>
      </c>
      <c r="D10" s="59" t="s">
        <v>130</v>
      </c>
      <c r="E10" s="59" t="s">
        <v>131</v>
      </c>
      <c r="F10" s="71">
        <v>2032139.75</v>
      </c>
      <c r="G10" s="71">
        <v>499368.34</v>
      </c>
      <c r="H10" s="121">
        <f>1532771.41</f>
        <v>1532771.41</v>
      </c>
      <c r="I10" s="121">
        <f>F10-G10-H10</f>
        <v>0</v>
      </c>
      <c r="J10" s="122" t="s">
        <v>38</v>
      </c>
    </row>
    <row r="11" spans="1:10" ht="13.5" thickBot="1">
      <c r="A11" s="123"/>
      <c r="B11" s="9"/>
      <c r="C11" s="9"/>
      <c r="D11" s="9"/>
      <c r="E11" s="9"/>
      <c r="F11" s="9"/>
      <c r="G11" s="124">
        <f>SUM(G10)</f>
        <v>499368.34</v>
      </c>
      <c r="H11" s="9"/>
      <c r="I11" s="9"/>
      <c r="J11" s="24"/>
    </row>
    <row r="14" spans="1:11" s="125" customFormat="1" ht="12.75">
      <c r="A14" s="271" t="s">
        <v>133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88"/>
    </row>
    <row r="15" spans="1:11" s="125" customFormat="1" ht="12.75">
      <c r="A15"/>
      <c r="B15"/>
      <c r="C15"/>
      <c r="D15"/>
      <c r="E15"/>
      <c r="F15"/>
      <c r="G15"/>
      <c r="H15"/>
      <c r="I15"/>
      <c r="J15"/>
      <c r="K15"/>
    </row>
    <row r="16" spans="1:11" s="125" customFormat="1" ht="12.75">
      <c r="A16"/>
      <c r="B16"/>
      <c r="C16"/>
      <c r="D16"/>
      <c r="E16"/>
      <c r="F16"/>
      <c r="G16"/>
      <c r="H16"/>
      <c r="I16"/>
      <c r="J16"/>
      <c r="K16"/>
    </row>
    <row r="17" spans="1:11" s="125" customFormat="1" ht="13.5" thickBot="1">
      <c r="A17"/>
      <c r="B17"/>
      <c r="C17"/>
      <c r="D17"/>
      <c r="E17"/>
      <c r="F17"/>
      <c r="G17"/>
      <c r="H17"/>
      <c r="I17"/>
      <c r="J17"/>
      <c r="K17"/>
    </row>
    <row r="18" spans="1:11" ht="34.5" thickBot="1">
      <c r="A18" s="55" t="s">
        <v>5</v>
      </c>
      <c r="B18" s="56" t="s">
        <v>4</v>
      </c>
      <c r="C18" s="56" t="s">
        <v>3</v>
      </c>
      <c r="D18" s="56" t="s">
        <v>45</v>
      </c>
      <c r="E18" s="56" t="s">
        <v>46</v>
      </c>
      <c r="F18" s="56" t="s">
        <v>47</v>
      </c>
      <c r="G18" s="56" t="s">
        <v>48</v>
      </c>
      <c r="H18" s="56" t="s">
        <v>0</v>
      </c>
      <c r="I18" s="56" t="s">
        <v>1</v>
      </c>
      <c r="J18" s="56" t="s">
        <v>2</v>
      </c>
      <c r="K18" s="75" t="s">
        <v>65</v>
      </c>
    </row>
    <row r="19" spans="1:11" ht="12.75">
      <c r="A19" s="31" t="s">
        <v>8</v>
      </c>
      <c r="B19" s="137" t="s">
        <v>7</v>
      </c>
      <c r="C19" s="137" t="s">
        <v>6</v>
      </c>
      <c r="D19" s="137" t="s">
        <v>134</v>
      </c>
      <c r="E19" s="137" t="s">
        <v>135</v>
      </c>
      <c r="F19" s="138">
        <v>9805164.41</v>
      </c>
      <c r="G19" s="138">
        <v>9805164.41</v>
      </c>
      <c r="H19" s="139" t="s">
        <v>39</v>
      </c>
      <c r="I19" s="139" t="s">
        <v>39</v>
      </c>
      <c r="J19" s="139" t="s">
        <v>39</v>
      </c>
      <c r="K19" s="140" t="s">
        <v>38</v>
      </c>
    </row>
    <row r="20" spans="1:11" ht="12.75">
      <c r="A20" s="32" t="s">
        <v>8</v>
      </c>
      <c r="B20" s="33" t="s">
        <v>7</v>
      </c>
      <c r="C20" s="33" t="s">
        <v>6</v>
      </c>
      <c r="D20" s="33" t="s">
        <v>136</v>
      </c>
      <c r="E20" s="33" t="s">
        <v>135</v>
      </c>
      <c r="F20" s="3">
        <v>382653.22</v>
      </c>
      <c r="G20" s="3">
        <v>331050.82</v>
      </c>
      <c r="H20" s="33" t="s">
        <v>136</v>
      </c>
      <c r="I20" s="33" t="s">
        <v>137</v>
      </c>
      <c r="J20" s="3">
        <v>51602.4</v>
      </c>
      <c r="K20" s="48" t="s">
        <v>138</v>
      </c>
    </row>
    <row r="21" spans="1:11" ht="13.5" thickBot="1">
      <c r="A21" s="34" t="s">
        <v>8</v>
      </c>
      <c r="B21" s="35" t="s">
        <v>7</v>
      </c>
      <c r="C21" s="35" t="s">
        <v>6</v>
      </c>
      <c r="D21" s="35" t="s">
        <v>139</v>
      </c>
      <c r="E21" s="35" t="s">
        <v>135</v>
      </c>
      <c r="F21" s="17">
        <v>605082.51</v>
      </c>
      <c r="G21" s="17">
        <v>547109.81</v>
      </c>
      <c r="H21" s="35" t="s">
        <v>139</v>
      </c>
      <c r="I21" s="35" t="s">
        <v>137</v>
      </c>
      <c r="J21" s="17">
        <v>57972.7</v>
      </c>
      <c r="K21" s="44" t="s">
        <v>66</v>
      </c>
    </row>
    <row r="22" spans="1:11" ht="13.5" thickBot="1">
      <c r="A22" s="28"/>
      <c r="B22" s="29"/>
      <c r="C22" s="29"/>
      <c r="D22" s="29"/>
      <c r="E22" s="29"/>
      <c r="F22" s="23">
        <f>SUM(F19:F21)</f>
        <v>10792900.14</v>
      </c>
      <c r="G22" s="23">
        <f>SUM(G19:G21)</f>
        <v>10683325.040000001</v>
      </c>
      <c r="H22" s="4"/>
      <c r="I22" s="4"/>
      <c r="J22" s="23">
        <f>SUM(J19:J21)</f>
        <v>109575.1</v>
      </c>
      <c r="K22" s="14"/>
    </row>
    <row r="23" spans="1:11" ht="12.75">
      <c r="A23" s="36" t="s">
        <v>9</v>
      </c>
      <c r="B23" s="37" t="s">
        <v>49</v>
      </c>
      <c r="C23" s="37" t="s">
        <v>10</v>
      </c>
      <c r="D23" s="37" t="s">
        <v>140</v>
      </c>
      <c r="E23" s="37" t="s">
        <v>135</v>
      </c>
      <c r="F23" s="12">
        <v>3546260.59</v>
      </c>
      <c r="G23" s="12">
        <v>3546260.59</v>
      </c>
      <c r="H23" s="11" t="s">
        <v>39</v>
      </c>
      <c r="I23" s="11" t="s">
        <v>39</v>
      </c>
      <c r="J23" s="11" t="s">
        <v>39</v>
      </c>
      <c r="K23" s="13" t="s">
        <v>38</v>
      </c>
    </row>
    <row r="24" spans="1:11" ht="12.75">
      <c r="A24" s="32" t="s">
        <v>9</v>
      </c>
      <c r="B24" s="33" t="s">
        <v>49</v>
      </c>
      <c r="C24" s="33" t="s">
        <v>10</v>
      </c>
      <c r="D24" s="33" t="s">
        <v>141</v>
      </c>
      <c r="E24" s="33" t="s">
        <v>135</v>
      </c>
      <c r="F24" s="3">
        <v>497019.83</v>
      </c>
      <c r="G24" s="3">
        <v>497019.83</v>
      </c>
      <c r="H24" s="2" t="s">
        <v>39</v>
      </c>
      <c r="I24" s="2" t="s">
        <v>39</v>
      </c>
      <c r="J24" s="2" t="s">
        <v>39</v>
      </c>
      <c r="K24" s="48" t="s">
        <v>138</v>
      </c>
    </row>
    <row r="25" spans="1:11" ht="12.75">
      <c r="A25" s="32" t="s">
        <v>9</v>
      </c>
      <c r="B25" s="33" t="s">
        <v>49</v>
      </c>
      <c r="C25" s="33" t="s">
        <v>10</v>
      </c>
      <c r="D25" s="33" t="s">
        <v>142</v>
      </c>
      <c r="E25" s="33" t="s">
        <v>135</v>
      </c>
      <c r="F25" s="3">
        <v>1186488.45</v>
      </c>
      <c r="G25" s="3">
        <v>1186488.45</v>
      </c>
      <c r="H25" s="2" t="s">
        <v>39</v>
      </c>
      <c r="I25" s="2" t="s">
        <v>39</v>
      </c>
      <c r="J25" s="2" t="s">
        <v>39</v>
      </c>
      <c r="K25" s="48" t="s">
        <v>66</v>
      </c>
    </row>
    <row r="26" spans="1:11" ht="13.5" thickBot="1">
      <c r="A26" s="34" t="s">
        <v>9</v>
      </c>
      <c r="B26" s="35" t="s">
        <v>49</v>
      </c>
      <c r="C26" s="35" t="s">
        <v>10</v>
      </c>
      <c r="D26" s="35" t="s">
        <v>143</v>
      </c>
      <c r="E26" s="35" t="s">
        <v>135</v>
      </c>
      <c r="F26" s="17">
        <v>43118.46</v>
      </c>
      <c r="G26" s="17">
        <v>43118.46</v>
      </c>
      <c r="H26" s="19" t="s">
        <v>39</v>
      </c>
      <c r="I26" s="19" t="s">
        <v>39</v>
      </c>
      <c r="J26" s="19" t="s">
        <v>39</v>
      </c>
      <c r="K26" s="44" t="s">
        <v>119</v>
      </c>
    </row>
    <row r="27" spans="1:11" ht="13.5" thickBot="1">
      <c r="A27" s="53"/>
      <c r="B27" s="4"/>
      <c r="C27" s="4"/>
      <c r="D27" s="4"/>
      <c r="E27" s="4"/>
      <c r="F27" s="54">
        <f>SUM(F23:F26)</f>
        <v>5272887.33</v>
      </c>
      <c r="G27" s="54">
        <f>SUM(G23:G26)</f>
        <v>5272887.33</v>
      </c>
      <c r="H27" s="4"/>
      <c r="I27" s="4"/>
      <c r="J27" s="4"/>
      <c r="K27" s="14"/>
    </row>
    <row r="28" spans="1:11" ht="12.75">
      <c r="A28" s="36" t="s">
        <v>11</v>
      </c>
      <c r="B28" s="37" t="s">
        <v>50</v>
      </c>
      <c r="C28" s="37" t="s">
        <v>12</v>
      </c>
      <c r="D28" s="37" t="s">
        <v>144</v>
      </c>
      <c r="E28" s="37" t="s">
        <v>135</v>
      </c>
      <c r="F28" s="12">
        <v>852818.67</v>
      </c>
      <c r="G28" s="12">
        <v>852818.67</v>
      </c>
      <c r="H28" s="11" t="s">
        <v>39</v>
      </c>
      <c r="I28" s="11" t="s">
        <v>39</v>
      </c>
      <c r="J28" s="11" t="s">
        <v>39</v>
      </c>
      <c r="K28" s="13" t="s">
        <v>38</v>
      </c>
    </row>
    <row r="29" spans="1:11" ht="13.5" thickBot="1">
      <c r="A29" s="34" t="s">
        <v>11</v>
      </c>
      <c r="B29" s="35" t="s">
        <v>50</v>
      </c>
      <c r="C29" s="35" t="s">
        <v>12</v>
      </c>
      <c r="D29" s="35" t="s">
        <v>145</v>
      </c>
      <c r="E29" s="35" t="s">
        <v>135</v>
      </c>
      <c r="F29" s="17">
        <v>148161.69</v>
      </c>
      <c r="G29" s="17">
        <v>148161.69</v>
      </c>
      <c r="H29" s="19" t="s">
        <v>39</v>
      </c>
      <c r="I29" s="19" t="s">
        <v>39</v>
      </c>
      <c r="J29" s="19" t="s">
        <v>39</v>
      </c>
      <c r="K29" s="44" t="s">
        <v>66</v>
      </c>
    </row>
    <row r="30" spans="1:11" ht="13.5" thickBot="1">
      <c r="A30" s="28"/>
      <c r="B30" s="29"/>
      <c r="C30" s="29"/>
      <c r="D30" s="29"/>
      <c r="E30" s="29"/>
      <c r="F30" s="23">
        <f>SUM(F28:F29)</f>
        <v>1000980.3600000001</v>
      </c>
      <c r="G30" s="23">
        <f>SUM(G28:G29)</f>
        <v>1000980.3600000001</v>
      </c>
      <c r="H30" s="4"/>
      <c r="I30" s="4"/>
      <c r="J30" s="4"/>
      <c r="K30" s="14"/>
    </row>
    <row r="31" spans="1:11" ht="12.75">
      <c r="A31" s="36" t="s">
        <v>13</v>
      </c>
      <c r="B31" s="37" t="s">
        <v>51</v>
      </c>
      <c r="C31" s="37" t="s">
        <v>14</v>
      </c>
      <c r="D31" s="37" t="s">
        <v>146</v>
      </c>
      <c r="E31" s="37" t="s">
        <v>135</v>
      </c>
      <c r="F31" s="12">
        <v>567827.8</v>
      </c>
      <c r="G31" s="12">
        <v>567827.8</v>
      </c>
      <c r="H31" s="11" t="s">
        <v>39</v>
      </c>
      <c r="I31" s="11" t="s">
        <v>39</v>
      </c>
      <c r="J31" s="11" t="s">
        <v>39</v>
      </c>
      <c r="K31" s="13" t="s">
        <v>38</v>
      </c>
    </row>
    <row r="32" spans="1:11" ht="12.75">
      <c r="A32" s="32" t="s">
        <v>13</v>
      </c>
      <c r="B32" s="33" t="s">
        <v>51</v>
      </c>
      <c r="C32" s="33" t="s">
        <v>14</v>
      </c>
      <c r="D32" s="33" t="s">
        <v>147</v>
      </c>
      <c r="E32" s="33" t="s">
        <v>135</v>
      </c>
      <c r="F32" s="3">
        <v>222588.85</v>
      </c>
      <c r="G32" s="3">
        <v>222588.85</v>
      </c>
      <c r="H32" s="2" t="s">
        <v>39</v>
      </c>
      <c r="I32" s="2" t="s">
        <v>39</v>
      </c>
      <c r="J32" s="2" t="s">
        <v>39</v>
      </c>
      <c r="K32" s="48" t="s">
        <v>138</v>
      </c>
    </row>
    <row r="33" spans="1:11" ht="12.75">
      <c r="A33" s="32" t="s">
        <v>13</v>
      </c>
      <c r="B33" s="33" t="s">
        <v>51</v>
      </c>
      <c r="C33" s="33" t="s">
        <v>14</v>
      </c>
      <c r="D33" s="33" t="s">
        <v>148</v>
      </c>
      <c r="E33" s="33" t="s">
        <v>135</v>
      </c>
      <c r="F33" s="3">
        <v>173220</v>
      </c>
      <c r="G33" s="3">
        <v>173220</v>
      </c>
      <c r="H33" s="2" t="s">
        <v>39</v>
      </c>
      <c r="I33" s="2" t="s">
        <v>39</v>
      </c>
      <c r="J33" s="2" t="s">
        <v>39</v>
      </c>
      <c r="K33" s="48" t="s">
        <v>66</v>
      </c>
    </row>
    <row r="34" spans="1:11" ht="13.5" thickBot="1">
      <c r="A34" s="34" t="s">
        <v>13</v>
      </c>
      <c r="B34" s="35" t="s">
        <v>51</v>
      </c>
      <c r="C34" s="35" t="s">
        <v>14</v>
      </c>
      <c r="D34" s="35" t="s">
        <v>149</v>
      </c>
      <c r="E34" s="35" t="s">
        <v>135</v>
      </c>
      <c r="F34" s="17">
        <v>46652.76</v>
      </c>
      <c r="G34" s="17">
        <v>46652.76</v>
      </c>
      <c r="H34" s="19" t="s">
        <v>39</v>
      </c>
      <c r="I34" s="19" t="s">
        <v>39</v>
      </c>
      <c r="J34" s="19" t="s">
        <v>39</v>
      </c>
      <c r="K34" s="44" t="s">
        <v>119</v>
      </c>
    </row>
    <row r="35" spans="1:11" ht="13.5" thickBot="1">
      <c r="A35" s="28"/>
      <c r="B35" s="29"/>
      <c r="C35" s="29"/>
      <c r="D35" s="29"/>
      <c r="E35" s="29"/>
      <c r="F35" s="23">
        <f>SUM(F31:F34)</f>
        <v>1010289.41</v>
      </c>
      <c r="G35" s="23">
        <f>SUM(G31:G34)</f>
        <v>1010289.41</v>
      </c>
      <c r="H35" s="4"/>
      <c r="I35" s="4"/>
      <c r="J35" s="4"/>
      <c r="K35" s="14"/>
    </row>
    <row r="36" spans="1:11" ht="12.75">
      <c r="A36" s="36" t="s">
        <v>15</v>
      </c>
      <c r="B36" s="37" t="s">
        <v>52</v>
      </c>
      <c r="C36" s="37" t="s">
        <v>16</v>
      </c>
      <c r="D36" s="37" t="s">
        <v>150</v>
      </c>
      <c r="E36" s="37" t="s">
        <v>135</v>
      </c>
      <c r="F36" s="12">
        <v>960555.99</v>
      </c>
      <c r="G36" s="12">
        <v>960555.99</v>
      </c>
      <c r="H36" s="11" t="s">
        <v>39</v>
      </c>
      <c r="I36" s="11" t="s">
        <v>39</v>
      </c>
      <c r="J36" s="11" t="s">
        <v>39</v>
      </c>
      <c r="K36" s="13" t="s">
        <v>38</v>
      </c>
    </row>
    <row r="37" spans="1:11" ht="12.75">
      <c r="A37" s="32" t="s">
        <v>15</v>
      </c>
      <c r="B37" s="33" t="s">
        <v>52</v>
      </c>
      <c r="C37" s="33" t="s">
        <v>16</v>
      </c>
      <c r="D37" s="33" t="s">
        <v>151</v>
      </c>
      <c r="E37" s="33" t="s">
        <v>135</v>
      </c>
      <c r="F37" s="3">
        <v>21848.1</v>
      </c>
      <c r="G37" s="3">
        <v>21848.1</v>
      </c>
      <c r="H37" s="2" t="s">
        <v>39</v>
      </c>
      <c r="I37" s="2" t="s">
        <v>39</v>
      </c>
      <c r="J37" s="2" t="s">
        <v>39</v>
      </c>
      <c r="K37" s="48" t="s">
        <v>138</v>
      </c>
    </row>
    <row r="38" spans="1:11" ht="13.5" thickBot="1">
      <c r="A38" s="34" t="s">
        <v>15</v>
      </c>
      <c r="B38" s="35" t="s">
        <v>52</v>
      </c>
      <c r="C38" s="35" t="s">
        <v>16</v>
      </c>
      <c r="D38" s="35" t="s">
        <v>152</v>
      </c>
      <c r="E38" s="35" t="s">
        <v>135</v>
      </c>
      <c r="F38" s="17">
        <v>246069</v>
      </c>
      <c r="G38" s="17">
        <v>246069</v>
      </c>
      <c r="H38" s="19" t="s">
        <v>39</v>
      </c>
      <c r="I38" s="19" t="s">
        <v>39</v>
      </c>
      <c r="J38" s="19" t="s">
        <v>39</v>
      </c>
      <c r="K38" s="44" t="s">
        <v>66</v>
      </c>
    </row>
    <row r="39" spans="1:11" ht="13.5" thickBot="1">
      <c r="A39" s="28"/>
      <c r="B39" s="29"/>
      <c r="C39" s="29"/>
      <c r="D39" s="29"/>
      <c r="E39" s="29"/>
      <c r="F39" s="23">
        <f>SUM(F36:F38)</f>
        <v>1228473.0899999999</v>
      </c>
      <c r="G39" s="23">
        <f>SUM(G36:G38)</f>
        <v>1228473.0899999999</v>
      </c>
      <c r="H39" s="4"/>
      <c r="I39" s="4"/>
      <c r="J39" s="4"/>
      <c r="K39" s="14"/>
    </row>
    <row r="40" spans="1:11" ht="12.75">
      <c r="A40" s="36" t="s">
        <v>17</v>
      </c>
      <c r="B40" s="37" t="s">
        <v>53</v>
      </c>
      <c r="C40" s="37" t="s">
        <v>18</v>
      </c>
      <c r="D40" s="37" t="s">
        <v>82</v>
      </c>
      <c r="E40" s="37" t="s">
        <v>135</v>
      </c>
      <c r="F40" s="12">
        <v>1028936.13</v>
      </c>
      <c r="G40" s="12">
        <v>1028936.13</v>
      </c>
      <c r="H40" s="11" t="s">
        <v>39</v>
      </c>
      <c r="I40" s="11" t="s">
        <v>39</v>
      </c>
      <c r="J40" s="11" t="s">
        <v>39</v>
      </c>
      <c r="K40" s="13" t="s">
        <v>38</v>
      </c>
    </row>
    <row r="41" spans="1:11" ht="12.75">
      <c r="A41" s="32" t="s">
        <v>17</v>
      </c>
      <c r="B41" s="33" t="s">
        <v>53</v>
      </c>
      <c r="C41" s="33" t="s">
        <v>18</v>
      </c>
      <c r="D41" s="33" t="s">
        <v>105</v>
      </c>
      <c r="E41" s="33" t="s">
        <v>135</v>
      </c>
      <c r="F41" s="3">
        <v>894175.04</v>
      </c>
      <c r="G41" s="3">
        <v>894175.04</v>
      </c>
      <c r="H41" s="2" t="s">
        <v>39</v>
      </c>
      <c r="I41" s="2" t="s">
        <v>39</v>
      </c>
      <c r="J41" s="2" t="s">
        <v>39</v>
      </c>
      <c r="K41" s="48" t="s">
        <v>138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104</v>
      </c>
      <c r="E42" s="35" t="s">
        <v>135</v>
      </c>
      <c r="F42" s="17">
        <v>9063</v>
      </c>
      <c r="G42" s="17">
        <v>9063</v>
      </c>
      <c r="H42" s="19" t="s">
        <v>39</v>
      </c>
      <c r="I42" s="19" t="s">
        <v>39</v>
      </c>
      <c r="J42" s="19" t="s">
        <v>39</v>
      </c>
      <c r="K42" s="44" t="s">
        <v>66</v>
      </c>
    </row>
    <row r="43" spans="1:11" ht="13.5" thickBot="1">
      <c r="A43" s="28"/>
      <c r="B43" s="29"/>
      <c r="C43" s="29"/>
      <c r="D43" s="29"/>
      <c r="E43" s="29"/>
      <c r="F43" s="23">
        <f>SUM(F40:F42)</f>
        <v>1932174.17</v>
      </c>
      <c r="G43" s="23">
        <f>SUM(G40:G42)</f>
        <v>1932174.17</v>
      </c>
      <c r="H43" s="4"/>
      <c r="I43" s="4"/>
      <c r="J43" s="4"/>
      <c r="K43" s="14"/>
    </row>
    <row r="44" spans="1:11" ht="12.75">
      <c r="A44" s="36" t="s">
        <v>19</v>
      </c>
      <c r="B44" s="37" t="s">
        <v>54</v>
      </c>
      <c r="C44" s="37" t="s">
        <v>20</v>
      </c>
      <c r="D44" s="37" t="s">
        <v>147</v>
      </c>
      <c r="E44" s="37" t="s">
        <v>135</v>
      </c>
      <c r="F44" s="12">
        <v>82860.93</v>
      </c>
      <c r="G44" s="12">
        <v>82860.93</v>
      </c>
      <c r="H44" s="11" t="s">
        <v>39</v>
      </c>
      <c r="I44" s="11" t="s">
        <v>39</v>
      </c>
      <c r="J44" s="11" t="s">
        <v>39</v>
      </c>
      <c r="K44" s="13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146</v>
      </c>
      <c r="E45" s="33" t="s">
        <v>135</v>
      </c>
      <c r="F45" s="3">
        <v>66024.62</v>
      </c>
      <c r="G45" s="3">
        <v>66024.62</v>
      </c>
      <c r="H45" s="2" t="s">
        <v>39</v>
      </c>
      <c r="I45" s="2" t="s">
        <v>39</v>
      </c>
      <c r="J45" s="2" t="s">
        <v>39</v>
      </c>
      <c r="K45" s="48" t="s">
        <v>138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149</v>
      </c>
      <c r="E46" s="35" t="s">
        <v>135</v>
      </c>
      <c r="F46" s="17">
        <v>36821.07</v>
      </c>
      <c r="G46" s="17">
        <v>36821.07</v>
      </c>
      <c r="H46" s="19" t="s">
        <v>39</v>
      </c>
      <c r="I46" s="19" t="s">
        <v>39</v>
      </c>
      <c r="J46" s="19" t="s">
        <v>39</v>
      </c>
      <c r="K46" s="44" t="s">
        <v>66</v>
      </c>
    </row>
    <row r="47" spans="1:11" ht="13.5" thickBot="1">
      <c r="A47" s="28"/>
      <c r="B47" s="29"/>
      <c r="C47" s="29"/>
      <c r="D47" s="29"/>
      <c r="E47" s="29"/>
      <c r="F47" s="23">
        <f>SUM(F44:F46)</f>
        <v>185706.62</v>
      </c>
      <c r="G47" s="23">
        <f>SUM(G44:G46)</f>
        <v>185706.62</v>
      </c>
      <c r="H47" s="4"/>
      <c r="I47" s="4"/>
      <c r="J47" s="4"/>
      <c r="K47" s="14"/>
    </row>
    <row r="48" spans="1:11" ht="12.75">
      <c r="A48" s="31" t="s">
        <v>21</v>
      </c>
      <c r="B48" s="137" t="s">
        <v>55</v>
      </c>
      <c r="C48" s="137" t="s">
        <v>22</v>
      </c>
      <c r="D48" s="137" t="s">
        <v>153</v>
      </c>
      <c r="E48" s="137" t="s">
        <v>135</v>
      </c>
      <c r="F48" s="138">
        <v>62926.16</v>
      </c>
      <c r="G48" s="138">
        <v>62926.16</v>
      </c>
      <c r="H48" s="139" t="s">
        <v>39</v>
      </c>
      <c r="I48" s="139" t="s">
        <v>39</v>
      </c>
      <c r="J48" s="139" t="s">
        <v>39</v>
      </c>
      <c r="K48" s="140" t="s">
        <v>38</v>
      </c>
    </row>
    <row r="49" spans="1:11" ht="13.5" thickBot="1">
      <c r="A49" s="34" t="s">
        <v>21</v>
      </c>
      <c r="B49" s="35" t="s">
        <v>55</v>
      </c>
      <c r="C49" s="35" t="s">
        <v>22</v>
      </c>
      <c r="D49" s="35" t="s">
        <v>154</v>
      </c>
      <c r="E49" s="35" t="s">
        <v>135</v>
      </c>
      <c r="F49" s="17">
        <v>153156.3</v>
      </c>
      <c r="G49" s="17">
        <v>153156.3</v>
      </c>
      <c r="H49" s="19" t="s">
        <v>39</v>
      </c>
      <c r="I49" s="19" t="s">
        <v>39</v>
      </c>
      <c r="J49" s="19" t="s">
        <v>39</v>
      </c>
      <c r="K49" s="44" t="s">
        <v>66</v>
      </c>
    </row>
    <row r="50" spans="1:11" ht="13.5" thickBot="1">
      <c r="A50" s="28"/>
      <c r="B50" s="29"/>
      <c r="C50" s="29"/>
      <c r="D50" s="29"/>
      <c r="E50" s="29"/>
      <c r="F50" s="23">
        <f>SUM(F48:F49)</f>
        <v>216082.46</v>
      </c>
      <c r="G50" s="23">
        <f>SUM(G48:G49)</f>
        <v>216082.46</v>
      </c>
      <c r="H50" s="4"/>
      <c r="I50" s="4"/>
      <c r="J50" s="4"/>
      <c r="K50" s="14"/>
    </row>
    <row r="51" spans="1:11" ht="13.5" thickBot="1">
      <c r="A51" s="38" t="s">
        <v>74</v>
      </c>
      <c r="B51" s="39" t="s">
        <v>57</v>
      </c>
      <c r="C51" s="39" t="s">
        <v>35</v>
      </c>
      <c r="D51" s="39" t="s">
        <v>155</v>
      </c>
      <c r="E51" s="39" t="s">
        <v>135</v>
      </c>
      <c r="F51" s="21">
        <v>76620.26</v>
      </c>
      <c r="G51" s="21">
        <v>76620.26</v>
      </c>
      <c r="H51" s="20" t="s">
        <v>39</v>
      </c>
      <c r="I51" s="20" t="s">
        <v>39</v>
      </c>
      <c r="J51" s="20" t="s">
        <v>39</v>
      </c>
      <c r="K51" s="57" t="s">
        <v>38</v>
      </c>
    </row>
    <row r="52" spans="1:11" ht="13.5" thickBot="1">
      <c r="A52" s="28"/>
      <c r="B52" s="29"/>
      <c r="C52" s="29"/>
      <c r="D52" s="29"/>
      <c r="E52" s="29"/>
      <c r="F52" s="23">
        <f>SUM(F51)</f>
        <v>76620.26</v>
      </c>
      <c r="G52" s="23">
        <f>SUM(G51)</f>
        <v>76620.26</v>
      </c>
      <c r="H52" s="4"/>
      <c r="I52" s="4"/>
      <c r="J52" s="4"/>
      <c r="K52" s="14"/>
    </row>
    <row r="53" spans="1:11" ht="12.75">
      <c r="A53" s="36" t="s">
        <v>23</v>
      </c>
      <c r="B53" s="37" t="s">
        <v>58</v>
      </c>
      <c r="C53" s="37" t="s">
        <v>24</v>
      </c>
      <c r="D53" s="37" t="s">
        <v>156</v>
      </c>
      <c r="E53" s="37" t="s">
        <v>135</v>
      </c>
      <c r="F53" s="12">
        <v>78977.38</v>
      </c>
      <c r="G53" s="12">
        <v>78977.38</v>
      </c>
      <c r="H53" s="11" t="s">
        <v>39</v>
      </c>
      <c r="I53" s="11" t="s">
        <v>39</v>
      </c>
      <c r="J53" s="11" t="s">
        <v>39</v>
      </c>
      <c r="K53" s="13" t="s">
        <v>138</v>
      </c>
    </row>
    <row r="54" spans="1:11" ht="12.75">
      <c r="A54" s="32" t="s">
        <v>23</v>
      </c>
      <c r="B54" s="33" t="s">
        <v>58</v>
      </c>
      <c r="C54" s="33" t="s">
        <v>24</v>
      </c>
      <c r="D54" s="33" t="s">
        <v>101</v>
      </c>
      <c r="E54" s="33" t="s">
        <v>135</v>
      </c>
      <c r="F54" s="3">
        <v>250262.31</v>
      </c>
      <c r="G54" s="3">
        <v>250262.31</v>
      </c>
      <c r="H54" s="2" t="s">
        <v>39</v>
      </c>
      <c r="I54" s="2" t="s">
        <v>39</v>
      </c>
      <c r="J54" s="2" t="s">
        <v>39</v>
      </c>
      <c r="K54" s="48" t="s">
        <v>66</v>
      </c>
    </row>
    <row r="55" spans="1:11" ht="13.5" thickBot="1">
      <c r="A55" s="34" t="s">
        <v>23</v>
      </c>
      <c r="B55" s="35" t="s">
        <v>58</v>
      </c>
      <c r="C55" s="35" t="s">
        <v>24</v>
      </c>
      <c r="D55" s="35" t="s">
        <v>157</v>
      </c>
      <c r="E55" s="35" t="s">
        <v>135</v>
      </c>
      <c r="F55" s="17">
        <v>17671.5</v>
      </c>
      <c r="G55" s="17">
        <v>17671.5</v>
      </c>
      <c r="H55" s="19" t="s">
        <v>39</v>
      </c>
      <c r="I55" s="19" t="s">
        <v>39</v>
      </c>
      <c r="J55" s="19" t="s">
        <v>39</v>
      </c>
      <c r="K55" s="44" t="s">
        <v>119</v>
      </c>
    </row>
    <row r="56" spans="1:11" ht="13.5" thickBot="1">
      <c r="A56" s="28"/>
      <c r="B56" s="29"/>
      <c r="C56" s="29"/>
      <c r="D56" s="29"/>
      <c r="E56" s="29"/>
      <c r="F56" s="23">
        <f>SUM(F53:F55)</f>
        <v>346911.19</v>
      </c>
      <c r="G56" s="23">
        <f>SUM(G53:G55)</f>
        <v>346911.19</v>
      </c>
      <c r="H56" s="4"/>
      <c r="I56" s="4"/>
      <c r="J56" s="4"/>
      <c r="K56" s="14"/>
    </row>
    <row r="57" spans="1:11" ht="13.5" thickBot="1">
      <c r="A57" s="38" t="s">
        <v>25</v>
      </c>
      <c r="B57" s="39" t="s">
        <v>59</v>
      </c>
      <c r="C57" s="39" t="s">
        <v>26</v>
      </c>
      <c r="D57" s="39" t="s">
        <v>158</v>
      </c>
      <c r="E57" s="39" t="s">
        <v>135</v>
      </c>
      <c r="F57" s="21">
        <v>118615.17</v>
      </c>
      <c r="G57" s="21">
        <v>118615.17</v>
      </c>
      <c r="H57" s="20" t="s">
        <v>39</v>
      </c>
      <c r="I57" s="20" t="s">
        <v>39</v>
      </c>
      <c r="J57" s="20" t="s">
        <v>39</v>
      </c>
      <c r="K57" s="57" t="s">
        <v>66</v>
      </c>
    </row>
    <row r="58" spans="1:11" ht="13.5" thickBot="1">
      <c r="A58" s="28"/>
      <c r="B58" s="29"/>
      <c r="C58" s="29"/>
      <c r="D58" s="29"/>
      <c r="E58" s="29"/>
      <c r="F58" s="23">
        <f>SUM(F57)</f>
        <v>118615.17</v>
      </c>
      <c r="G58" s="23">
        <f>SUM(G57)</f>
        <v>118615.17</v>
      </c>
      <c r="H58" s="4"/>
      <c r="I58" s="4"/>
      <c r="J58" s="4"/>
      <c r="K58" s="14"/>
    </row>
    <row r="59" spans="1:11" ht="12.75">
      <c r="A59" s="36" t="s">
        <v>27</v>
      </c>
      <c r="B59" s="37" t="s">
        <v>67</v>
      </c>
      <c r="C59" s="37" t="s">
        <v>28</v>
      </c>
      <c r="D59" s="37" t="s">
        <v>159</v>
      </c>
      <c r="E59" s="37" t="s">
        <v>135</v>
      </c>
      <c r="F59" s="12">
        <v>41274.66</v>
      </c>
      <c r="G59" s="12">
        <v>41274.66</v>
      </c>
      <c r="H59" s="11" t="s">
        <v>39</v>
      </c>
      <c r="I59" s="11" t="s">
        <v>39</v>
      </c>
      <c r="J59" s="11" t="s">
        <v>39</v>
      </c>
      <c r="K59" s="13" t="s">
        <v>38</v>
      </c>
    </row>
    <row r="60" spans="1:11" ht="12.75">
      <c r="A60" s="32" t="s">
        <v>27</v>
      </c>
      <c r="B60" s="33" t="s">
        <v>67</v>
      </c>
      <c r="C60" s="33" t="s">
        <v>28</v>
      </c>
      <c r="D60" s="33" t="s">
        <v>160</v>
      </c>
      <c r="E60" s="33" t="s">
        <v>135</v>
      </c>
      <c r="F60" s="3">
        <v>64152.76</v>
      </c>
      <c r="G60" s="3">
        <v>64152.76</v>
      </c>
      <c r="H60" s="2" t="s">
        <v>39</v>
      </c>
      <c r="I60" s="2" t="s">
        <v>39</v>
      </c>
      <c r="J60" s="2" t="s">
        <v>39</v>
      </c>
      <c r="K60" s="48" t="s">
        <v>138</v>
      </c>
    </row>
    <row r="61" spans="1:11" ht="13.5" thickBot="1">
      <c r="A61" s="34" t="s">
        <v>27</v>
      </c>
      <c r="B61" s="35" t="s">
        <v>67</v>
      </c>
      <c r="C61" s="35" t="s">
        <v>28</v>
      </c>
      <c r="D61" s="35" t="s">
        <v>161</v>
      </c>
      <c r="E61" s="35" t="s">
        <v>135</v>
      </c>
      <c r="F61" s="17">
        <v>17076.02</v>
      </c>
      <c r="G61" s="17">
        <v>17076.02</v>
      </c>
      <c r="H61" s="19" t="s">
        <v>39</v>
      </c>
      <c r="I61" s="19" t="s">
        <v>39</v>
      </c>
      <c r="J61" s="19" t="s">
        <v>39</v>
      </c>
      <c r="K61" s="44" t="s">
        <v>66</v>
      </c>
    </row>
    <row r="62" spans="1:11" ht="13.5" thickBot="1">
      <c r="A62" s="28"/>
      <c r="B62" s="29"/>
      <c r="C62" s="29"/>
      <c r="D62" s="29"/>
      <c r="E62" s="29"/>
      <c r="F62" s="23">
        <f>SUM(F59:F61)</f>
        <v>122503.44000000002</v>
      </c>
      <c r="G62" s="23">
        <f>SUM(G59:G61)</f>
        <v>122503.44000000002</v>
      </c>
      <c r="H62" s="4"/>
      <c r="I62" s="4"/>
      <c r="J62" s="4"/>
      <c r="K62" s="14"/>
    </row>
    <row r="63" spans="1:11" ht="12.75">
      <c r="A63" s="36" t="s">
        <v>29</v>
      </c>
      <c r="B63" s="37" t="s">
        <v>68</v>
      </c>
      <c r="C63" s="37" t="s">
        <v>30</v>
      </c>
      <c r="D63" s="37" t="s">
        <v>162</v>
      </c>
      <c r="E63" s="37" t="s">
        <v>135</v>
      </c>
      <c r="F63" s="12">
        <v>2106698.62</v>
      </c>
      <c r="G63" s="12">
        <v>2106698.62</v>
      </c>
      <c r="H63" s="11" t="s">
        <v>39</v>
      </c>
      <c r="I63" s="11" t="s">
        <v>39</v>
      </c>
      <c r="J63" s="11" t="s">
        <v>39</v>
      </c>
      <c r="K63" s="13" t="s">
        <v>38</v>
      </c>
    </row>
    <row r="64" spans="1:11" ht="12.75">
      <c r="A64" s="32" t="s">
        <v>29</v>
      </c>
      <c r="B64" s="33" t="s">
        <v>68</v>
      </c>
      <c r="C64" s="33" t="s">
        <v>30</v>
      </c>
      <c r="D64" s="33" t="s">
        <v>163</v>
      </c>
      <c r="E64" s="33" t="s">
        <v>135</v>
      </c>
      <c r="F64" s="3">
        <v>6904.38</v>
      </c>
      <c r="G64" s="3">
        <v>6904.38</v>
      </c>
      <c r="H64" s="2" t="s">
        <v>39</v>
      </c>
      <c r="I64" s="2" t="s">
        <v>39</v>
      </c>
      <c r="J64" s="2" t="s">
        <v>39</v>
      </c>
      <c r="K64" s="48" t="s">
        <v>138</v>
      </c>
    </row>
    <row r="65" spans="1:11" ht="13.5" thickBot="1">
      <c r="A65" s="34" t="s">
        <v>29</v>
      </c>
      <c r="B65" s="35" t="s">
        <v>68</v>
      </c>
      <c r="C65" s="35" t="s">
        <v>30</v>
      </c>
      <c r="D65" s="35" t="s">
        <v>164</v>
      </c>
      <c r="E65" s="35" t="s">
        <v>135</v>
      </c>
      <c r="F65" s="17">
        <v>71964.17</v>
      </c>
      <c r="G65" s="17">
        <v>55381.27</v>
      </c>
      <c r="H65" s="35" t="s">
        <v>164</v>
      </c>
      <c r="I65" s="35" t="s">
        <v>137</v>
      </c>
      <c r="J65" s="17">
        <v>16582.9</v>
      </c>
      <c r="K65" s="44" t="s">
        <v>66</v>
      </c>
    </row>
    <row r="66" spans="1:11" ht="13.5" thickBot="1">
      <c r="A66" s="28"/>
      <c r="B66" s="29"/>
      <c r="C66" s="29"/>
      <c r="D66" s="29"/>
      <c r="E66" s="29"/>
      <c r="F66" s="23">
        <f>SUM(F63:F65)</f>
        <v>2185567.17</v>
      </c>
      <c r="G66" s="23">
        <f>SUM(G63:G65)</f>
        <v>2168984.27</v>
      </c>
      <c r="H66" s="4"/>
      <c r="I66" s="4"/>
      <c r="J66" s="23">
        <f>SUM(J63:J65)</f>
        <v>16582.9</v>
      </c>
      <c r="K66" s="14"/>
    </row>
    <row r="67" spans="1:11" ht="13.5" thickBot="1">
      <c r="A67" s="38" t="s">
        <v>31</v>
      </c>
      <c r="B67" s="39" t="s">
        <v>60</v>
      </c>
      <c r="C67" s="39" t="s">
        <v>32</v>
      </c>
      <c r="D67" s="39" t="s">
        <v>165</v>
      </c>
      <c r="E67" s="39" t="s">
        <v>135</v>
      </c>
      <c r="F67" s="21">
        <v>141190.01</v>
      </c>
      <c r="G67" s="21">
        <v>141190.01</v>
      </c>
      <c r="H67" s="20" t="s">
        <v>39</v>
      </c>
      <c r="I67" s="20" t="s">
        <v>39</v>
      </c>
      <c r="J67" s="20" t="s">
        <v>39</v>
      </c>
      <c r="K67" s="57" t="s">
        <v>138</v>
      </c>
    </row>
    <row r="68" spans="1:11" ht="13.5" thickBot="1">
      <c r="A68" s="28"/>
      <c r="B68" s="29"/>
      <c r="C68" s="29"/>
      <c r="D68" s="29"/>
      <c r="E68" s="29"/>
      <c r="F68" s="23">
        <f>SUM(F67)</f>
        <v>141190.01</v>
      </c>
      <c r="G68" s="23">
        <f>SUM(G67)</f>
        <v>141190.01</v>
      </c>
      <c r="H68" s="4"/>
      <c r="I68" s="4"/>
      <c r="J68" s="4"/>
      <c r="K68" s="14"/>
    </row>
    <row r="69" spans="1:11" ht="13.5" thickBot="1">
      <c r="A69" s="38" t="s">
        <v>33</v>
      </c>
      <c r="B69" s="39" t="s">
        <v>61</v>
      </c>
      <c r="C69" s="39" t="s">
        <v>34</v>
      </c>
      <c r="D69" s="39" t="s">
        <v>166</v>
      </c>
      <c r="E69" s="39" t="s">
        <v>135</v>
      </c>
      <c r="F69" s="21">
        <v>43892.23</v>
      </c>
      <c r="G69" s="21">
        <v>43892.23</v>
      </c>
      <c r="H69" s="20" t="s">
        <v>39</v>
      </c>
      <c r="I69" s="20" t="s">
        <v>39</v>
      </c>
      <c r="J69" s="20" t="s">
        <v>39</v>
      </c>
      <c r="K69" s="57" t="s">
        <v>138</v>
      </c>
    </row>
    <row r="70" spans="1:11" ht="13.5" thickBot="1">
      <c r="A70" s="28"/>
      <c r="B70" s="29"/>
      <c r="C70" s="29"/>
      <c r="D70" s="29"/>
      <c r="E70" s="29"/>
      <c r="F70" s="23">
        <f>SUM(F69)</f>
        <v>43892.23</v>
      </c>
      <c r="G70" s="23">
        <f>SUM(G69)</f>
        <v>43892.23</v>
      </c>
      <c r="H70" s="4"/>
      <c r="I70" s="4"/>
      <c r="J70" s="4"/>
      <c r="K70" s="14"/>
    </row>
    <row r="71" spans="1:11" ht="13.5" thickBot="1">
      <c r="A71" s="38" t="s">
        <v>36</v>
      </c>
      <c r="B71" s="39" t="s">
        <v>62</v>
      </c>
      <c r="C71" s="39" t="s">
        <v>37</v>
      </c>
      <c r="D71" s="39" t="s">
        <v>56</v>
      </c>
      <c r="E71" s="39" t="s">
        <v>135</v>
      </c>
      <c r="F71" s="21">
        <v>210878.23</v>
      </c>
      <c r="G71" s="21">
        <v>210878.23</v>
      </c>
      <c r="H71" s="20" t="s">
        <v>39</v>
      </c>
      <c r="I71" s="20" t="s">
        <v>39</v>
      </c>
      <c r="J71" s="20" t="s">
        <v>39</v>
      </c>
      <c r="K71" s="57" t="s">
        <v>66</v>
      </c>
    </row>
    <row r="72" spans="1:11" ht="13.5" thickBot="1">
      <c r="A72" s="28"/>
      <c r="B72" s="29"/>
      <c r="C72" s="29"/>
      <c r="D72" s="29"/>
      <c r="E72" s="29"/>
      <c r="F72" s="23">
        <f>SUM(F71)</f>
        <v>210878.23</v>
      </c>
      <c r="G72" s="23">
        <f>SUM(G71)</f>
        <v>210878.23</v>
      </c>
      <c r="H72" s="4"/>
      <c r="I72" s="4"/>
      <c r="J72" s="4"/>
      <c r="K72" s="14"/>
    </row>
    <row r="73" spans="1:11" ht="13.5" thickBot="1">
      <c r="A73" s="38" t="s">
        <v>64</v>
      </c>
      <c r="B73" s="39" t="s">
        <v>63</v>
      </c>
      <c r="C73" s="39" t="s">
        <v>44</v>
      </c>
      <c r="D73" s="39" t="s">
        <v>167</v>
      </c>
      <c r="E73" s="39" t="s">
        <v>135</v>
      </c>
      <c r="F73" s="21">
        <v>27151.42</v>
      </c>
      <c r="G73" s="21">
        <v>27151.42</v>
      </c>
      <c r="H73" s="20" t="s">
        <v>39</v>
      </c>
      <c r="I73" s="20" t="s">
        <v>39</v>
      </c>
      <c r="J73" s="20" t="s">
        <v>39</v>
      </c>
      <c r="K73" s="57" t="s">
        <v>66</v>
      </c>
    </row>
    <row r="74" spans="1:11" ht="13.5" thickBot="1">
      <c r="A74" s="28"/>
      <c r="B74" s="29"/>
      <c r="C74" s="29"/>
      <c r="D74" s="29"/>
      <c r="E74" s="29"/>
      <c r="F74" s="23">
        <f>SUM(F73)</f>
        <v>27151.42</v>
      </c>
      <c r="G74" s="23">
        <f>SUM(G73)</f>
        <v>27151.42</v>
      </c>
      <c r="H74" s="4"/>
      <c r="I74" s="4"/>
      <c r="J74" s="4"/>
      <c r="K74" s="14"/>
    </row>
    <row r="75" spans="1:11" ht="13.5" thickBot="1">
      <c r="A75" s="28"/>
      <c r="B75" s="29"/>
      <c r="C75" s="29"/>
      <c r="D75" s="29"/>
      <c r="E75" s="29"/>
      <c r="F75" s="23">
        <f>F22+F27+F30+F35+F39+F43+F47+F50+F52+F56+F58+F62+F66+F68+F70+F72+F74</f>
        <v>24912822.700000014</v>
      </c>
      <c r="G75" s="23">
        <f>G22+G27+G30+G35+G39+G43+G47+G50+G52+G56+G58+G62+G66+G68+G70+G72+G74</f>
        <v>24786664.70000001</v>
      </c>
      <c r="H75" s="4"/>
      <c r="I75" s="4"/>
      <c r="J75" s="23">
        <f>J22+J27+J30+J35+J39+J43+J47+J50+J52+J56+J58+J62+J66+J68+J70+J72+J74</f>
        <v>126158</v>
      </c>
      <c r="K75" s="14"/>
    </row>
    <row r="79" spans="1:11" ht="25.5" customHeight="1">
      <c r="A79" s="271" t="s">
        <v>168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88"/>
    </row>
    <row r="82" ht="13.5" thickBot="1"/>
    <row r="83" spans="1:11" s="76" customFormat="1" ht="34.5" thickBot="1">
      <c r="A83" s="141" t="s">
        <v>5</v>
      </c>
      <c r="B83" s="142" t="s">
        <v>4</v>
      </c>
      <c r="C83" s="142" t="s">
        <v>3</v>
      </c>
      <c r="D83" s="142" t="s">
        <v>45</v>
      </c>
      <c r="E83" s="142" t="s">
        <v>46</v>
      </c>
      <c r="F83" s="142" t="s">
        <v>47</v>
      </c>
      <c r="G83" s="142" t="s">
        <v>48</v>
      </c>
      <c r="H83" s="142" t="s">
        <v>0</v>
      </c>
      <c r="I83" s="142" t="s">
        <v>1</v>
      </c>
      <c r="J83" s="142" t="s">
        <v>2</v>
      </c>
      <c r="K83" s="143" t="s">
        <v>65</v>
      </c>
    </row>
    <row r="84" spans="1:11" ht="12.75">
      <c r="A84" s="31" t="s">
        <v>23</v>
      </c>
      <c r="B84" s="137" t="s">
        <v>58</v>
      </c>
      <c r="C84" s="137" t="s">
        <v>24</v>
      </c>
      <c r="D84" s="137" t="s">
        <v>100</v>
      </c>
      <c r="E84" s="137" t="s">
        <v>135</v>
      </c>
      <c r="F84" s="138">
        <v>347006.44</v>
      </c>
      <c r="G84" s="138">
        <f>347006.44</f>
        <v>347006.44</v>
      </c>
      <c r="H84" s="139" t="s">
        <v>39</v>
      </c>
      <c r="I84" s="139" t="s">
        <v>39</v>
      </c>
      <c r="J84" s="139" t="s">
        <v>39</v>
      </c>
      <c r="K84" s="140" t="s">
        <v>38</v>
      </c>
    </row>
    <row r="85" spans="1:11" ht="13.5" thickBot="1">
      <c r="A85" s="34" t="s">
        <v>23</v>
      </c>
      <c r="B85" s="35" t="s">
        <v>58</v>
      </c>
      <c r="C85" s="35" t="s">
        <v>24</v>
      </c>
      <c r="D85" s="35" t="s">
        <v>155</v>
      </c>
      <c r="E85" s="35" t="s">
        <v>112</v>
      </c>
      <c r="F85" s="17">
        <v>-436.72</v>
      </c>
      <c r="G85" s="17">
        <v>-436.72</v>
      </c>
      <c r="H85" s="19"/>
      <c r="I85" s="19"/>
      <c r="J85" s="19"/>
      <c r="K85" s="44" t="s">
        <v>38</v>
      </c>
    </row>
    <row r="86" spans="1:11" ht="13.5" thickBot="1">
      <c r="A86" s="144"/>
      <c r="B86" s="20"/>
      <c r="C86" s="20"/>
      <c r="D86" s="20"/>
      <c r="E86" s="20"/>
      <c r="F86" s="68">
        <f>SUM(F84:F85)</f>
        <v>346569.72000000003</v>
      </c>
      <c r="G86" s="68">
        <f>G85+G84</f>
        <v>346569.72000000003</v>
      </c>
      <c r="H86" s="20"/>
      <c r="I86" s="20"/>
      <c r="J86" s="20"/>
      <c r="K86" s="22"/>
    </row>
    <row r="90" spans="1:10" ht="25.5" customHeight="1">
      <c r="A90" s="271" t="s">
        <v>168</v>
      </c>
      <c r="B90" s="271"/>
      <c r="C90" s="271"/>
      <c r="D90" s="271"/>
      <c r="E90" s="271"/>
      <c r="F90" s="271"/>
      <c r="G90" s="271"/>
      <c r="H90" s="271"/>
      <c r="I90" s="271"/>
      <c r="J90" s="271"/>
    </row>
    <row r="93" ht="13.5" thickBot="1"/>
    <row r="94" spans="1:10" s="76" customFormat="1" ht="34.5" thickBot="1">
      <c r="A94" s="55" t="s">
        <v>5</v>
      </c>
      <c r="B94" s="56" t="s">
        <v>4</v>
      </c>
      <c r="C94" s="56" t="s">
        <v>3</v>
      </c>
      <c r="D94" s="56" t="s">
        <v>45</v>
      </c>
      <c r="E94" s="56" t="s">
        <v>46</v>
      </c>
      <c r="F94" s="56" t="s">
        <v>47</v>
      </c>
      <c r="G94" s="56" t="s">
        <v>48</v>
      </c>
      <c r="H94" s="56" t="s">
        <v>0</v>
      </c>
      <c r="I94" s="56" t="s">
        <v>1</v>
      </c>
      <c r="J94" s="75" t="s">
        <v>2</v>
      </c>
    </row>
    <row r="95" spans="1:10" ht="12.75">
      <c r="A95" s="36" t="s">
        <v>25</v>
      </c>
      <c r="B95" s="37" t="s">
        <v>59</v>
      </c>
      <c r="C95" s="37" t="s">
        <v>26</v>
      </c>
      <c r="D95" s="37" t="s">
        <v>169</v>
      </c>
      <c r="E95" s="37" t="s">
        <v>135</v>
      </c>
      <c r="F95" s="12">
        <v>61771.71</v>
      </c>
      <c r="G95" s="12">
        <v>61771.71</v>
      </c>
      <c r="H95" s="11" t="s">
        <v>39</v>
      </c>
      <c r="I95" s="11" t="s">
        <v>39</v>
      </c>
      <c r="J95" s="13" t="s">
        <v>38</v>
      </c>
    </row>
    <row r="96" spans="1:10" ht="13.5" thickBot="1">
      <c r="A96" s="34" t="s">
        <v>25</v>
      </c>
      <c r="B96" s="35" t="s">
        <v>59</v>
      </c>
      <c r="C96" s="35" t="s">
        <v>26</v>
      </c>
      <c r="D96" s="35" t="s">
        <v>170</v>
      </c>
      <c r="E96" s="35" t="s">
        <v>112</v>
      </c>
      <c r="F96" s="17">
        <f>-81.08</f>
        <v>-81.08</v>
      </c>
      <c r="G96" s="17">
        <f>-81.08</f>
        <v>-81.08</v>
      </c>
      <c r="H96" s="19"/>
      <c r="I96" s="19"/>
      <c r="J96" s="44" t="s">
        <v>38</v>
      </c>
    </row>
    <row r="97" spans="1:10" ht="13.5" thickBot="1">
      <c r="A97" s="38"/>
      <c r="B97" s="39"/>
      <c r="C97" s="39"/>
      <c r="D97" s="39"/>
      <c r="E97" s="39"/>
      <c r="F97" s="21">
        <f>SUM(F95:F96)</f>
        <v>61690.63</v>
      </c>
      <c r="G97" s="21">
        <f>SUM(G95:G96)</f>
        <v>61690.63</v>
      </c>
      <c r="H97" s="20"/>
      <c r="I97" s="20"/>
      <c r="J97" s="22"/>
    </row>
    <row r="100" spans="1:11" ht="25.5" customHeight="1">
      <c r="A100" s="271" t="s">
        <v>168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88"/>
    </row>
    <row r="103" ht="13.5" thickBot="1"/>
    <row r="104" spans="1:11" s="76" customFormat="1" ht="34.5" thickBot="1">
      <c r="A104" s="55" t="s">
        <v>5</v>
      </c>
      <c r="B104" s="56" t="s">
        <v>4</v>
      </c>
      <c r="C104" s="56" t="s">
        <v>3</v>
      </c>
      <c r="D104" s="56" t="s">
        <v>45</v>
      </c>
      <c r="E104" s="56" t="s">
        <v>46</v>
      </c>
      <c r="F104" s="56" t="s">
        <v>47</v>
      </c>
      <c r="G104" s="56" t="s">
        <v>48</v>
      </c>
      <c r="H104" s="145" t="s">
        <v>0</v>
      </c>
      <c r="I104" s="55" t="s">
        <v>1</v>
      </c>
      <c r="J104" s="56" t="s">
        <v>2</v>
      </c>
      <c r="K104" s="146" t="s">
        <v>41</v>
      </c>
    </row>
    <row r="105" spans="1:11" ht="12.75">
      <c r="A105" s="36" t="s">
        <v>11</v>
      </c>
      <c r="B105" s="37" t="s">
        <v>50</v>
      </c>
      <c r="C105" s="37" t="s">
        <v>12</v>
      </c>
      <c r="D105" s="37" t="s">
        <v>171</v>
      </c>
      <c r="E105" s="37" t="s">
        <v>135</v>
      </c>
      <c r="F105" s="12">
        <v>1791.72</v>
      </c>
      <c r="G105" s="12">
        <v>1791.72</v>
      </c>
      <c r="H105" s="11" t="s">
        <v>39</v>
      </c>
      <c r="I105" s="11" t="s">
        <v>39</v>
      </c>
      <c r="J105" s="11" t="s">
        <v>39</v>
      </c>
      <c r="K105" s="13" t="s">
        <v>138</v>
      </c>
    </row>
    <row r="106" spans="1:11" ht="13.5" thickBot="1">
      <c r="A106" s="49" t="s">
        <v>11</v>
      </c>
      <c r="B106" s="147">
        <v>4323403</v>
      </c>
      <c r="C106" s="50" t="s">
        <v>12</v>
      </c>
      <c r="D106" s="50" t="s">
        <v>172</v>
      </c>
      <c r="E106" s="50" t="s">
        <v>112</v>
      </c>
      <c r="F106" s="47">
        <v>-7.96</v>
      </c>
      <c r="G106" s="47">
        <v>-7.96</v>
      </c>
      <c r="H106" s="47"/>
      <c r="I106" s="47"/>
      <c r="J106" s="47"/>
      <c r="K106" s="52" t="s">
        <v>138</v>
      </c>
    </row>
    <row r="107" spans="1:11" ht="13.5" thickBot="1">
      <c r="A107" s="148"/>
      <c r="B107" s="63"/>
      <c r="C107" s="63"/>
      <c r="D107" s="63"/>
      <c r="E107" s="63"/>
      <c r="F107" s="149">
        <f>SUM(F105:F106)</f>
        <v>1783.76</v>
      </c>
      <c r="G107" s="149">
        <f>SUM(G105:G106)</f>
        <v>1783.76</v>
      </c>
      <c r="H107" s="63"/>
      <c r="I107" s="63"/>
      <c r="J107" s="63"/>
      <c r="K107" s="150"/>
    </row>
    <row r="110" spans="1:11" ht="25.5" customHeight="1">
      <c r="A110" s="271" t="s">
        <v>173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88"/>
    </row>
    <row r="113" ht="13.5" thickBot="1"/>
    <row r="114" spans="1:9" s="76" customFormat="1" ht="23.25" thickBot="1">
      <c r="A114" s="55" t="s">
        <v>5</v>
      </c>
      <c r="B114" s="56" t="s">
        <v>4</v>
      </c>
      <c r="C114" s="56" t="s">
        <v>3</v>
      </c>
      <c r="D114" s="56" t="s">
        <v>45</v>
      </c>
      <c r="E114" s="56" t="s">
        <v>46</v>
      </c>
      <c r="F114" s="56" t="s">
        <v>47</v>
      </c>
      <c r="G114" s="56" t="s">
        <v>48</v>
      </c>
      <c r="H114" s="56" t="s">
        <v>174</v>
      </c>
      <c r="I114" s="75" t="s">
        <v>175</v>
      </c>
    </row>
    <row r="115" spans="1:9" ht="13.5" thickBot="1">
      <c r="A115" s="65" t="s">
        <v>9</v>
      </c>
      <c r="B115" s="66" t="s">
        <v>49</v>
      </c>
      <c r="C115" s="66" t="s">
        <v>10</v>
      </c>
      <c r="D115" s="66">
        <v>47714</v>
      </c>
      <c r="E115" s="85">
        <v>43147</v>
      </c>
      <c r="F115" s="151">
        <v>3147463.17</v>
      </c>
      <c r="G115" s="151">
        <v>1533299.34</v>
      </c>
      <c r="H115" s="152">
        <f>F115-G115</f>
        <v>1614163.8299999998</v>
      </c>
      <c r="I115" s="153" t="s">
        <v>176</v>
      </c>
    </row>
    <row r="116" spans="1:9" ht="12.75">
      <c r="A116" s="154" t="s">
        <v>29</v>
      </c>
      <c r="B116" s="59" t="s">
        <v>68</v>
      </c>
      <c r="C116" s="59" t="s">
        <v>30</v>
      </c>
      <c r="D116" s="59">
        <v>12</v>
      </c>
      <c r="E116" s="60">
        <v>43152</v>
      </c>
      <c r="F116" s="155">
        <v>1306739.7</v>
      </c>
      <c r="G116" s="155">
        <v>636583.51</v>
      </c>
      <c r="H116" s="156">
        <f>F116-G116</f>
        <v>670156.19</v>
      </c>
      <c r="I116" s="157" t="s">
        <v>176</v>
      </c>
    </row>
    <row r="117" spans="1:9" ht="12.75">
      <c r="A117" s="158" t="s">
        <v>177</v>
      </c>
      <c r="B117" s="2"/>
      <c r="C117" s="2"/>
      <c r="D117" s="2"/>
      <c r="E117" s="2"/>
      <c r="F117" s="159">
        <f>SUM(F115:F116)</f>
        <v>4454202.87</v>
      </c>
      <c r="G117" s="159">
        <f>SUM(G115:G116)</f>
        <v>2169882.85</v>
      </c>
      <c r="H117" s="159">
        <f>SUM(H115:H116)</f>
        <v>2284320.0199999996</v>
      </c>
      <c r="I117" s="2"/>
    </row>
  </sheetData>
  <sheetProtection/>
  <mergeCells count="7">
    <mergeCell ref="A110:J110"/>
    <mergeCell ref="D4:G4"/>
    <mergeCell ref="A5:J5"/>
    <mergeCell ref="A14:J14"/>
    <mergeCell ref="A79:J79"/>
    <mergeCell ref="A90:J90"/>
    <mergeCell ref="A100:J10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58">
      <selection activeCell="E95" sqref="E95"/>
    </sheetView>
  </sheetViews>
  <sheetFormatPr defaultColWidth="9.140625" defaultRowHeight="12.75"/>
  <cols>
    <col min="1" max="1" width="65.140625" style="0" bestFit="1" customWidth="1"/>
    <col min="5" max="5" width="10.140625" style="0" bestFit="1" customWidth="1"/>
    <col min="6" max="6" width="12.7109375" style="0" bestFit="1" customWidth="1"/>
    <col min="7" max="7" width="15.8515625" style="0" bestFit="1" customWidth="1"/>
    <col min="8" max="8" width="13.421875" style="0" customWidth="1"/>
    <col min="10" max="10" width="11.7109375" style="0" bestFit="1" customWidth="1"/>
  </cols>
  <sheetData>
    <row r="1" spans="1:11" ht="25.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271"/>
      <c r="K1" s="88"/>
    </row>
    <row r="4" ht="13.5" thickBot="1"/>
    <row r="5" spans="1:10" s="76" customFormat="1" ht="23.25" thickBot="1">
      <c r="A5" s="55" t="s">
        <v>5</v>
      </c>
      <c r="B5" s="56" t="s">
        <v>4</v>
      </c>
      <c r="C5" s="56" t="s">
        <v>3</v>
      </c>
      <c r="D5" s="56" t="s">
        <v>45</v>
      </c>
      <c r="E5" s="56" t="s">
        <v>46</v>
      </c>
      <c r="F5" s="56" t="s">
        <v>47</v>
      </c>
      <c r="G5" s="56" t="s">
        <v>48</v>
      </c>
      <c r="H5" s="56" t="s">
        <v>179</v>
      </c>
      <c r="I5" s="75" t="s">
        <v>129</v>
      </c>
      <c r="J5" s="75" t="s">
        <v>175</v>
      </c>
    </row>
    <row r="6" spans="1:10" ht="13.5" thickBot="1">
      <c r="A6" s="65" t="s">
        <v>9</v>
      </c>
      <c r="B6" s="66" t="s">
        <v>49</v>
      </c>
      <c r="C6" s="66" t="s">
        <v>10</v>
      </c>
      <c r="D6" s="66">
        <v>47714</v>
      </c>
      <c r="E6" s="85">
        <v>43147</v>
      </c>
      <c r="F6" s="151">
        <v>3147463.17</v>
      </c>
      <c r="G6" s="151">
        <f>1614163.83</f>
        <v>1614163.83</v>
      </c>
      <c r="H6" s="151">
        <v>1533299.34</v>
      </c>
      <c r="I6" s="160">
        <f>F6-G6-H6</f>
        <v>0</v>
      </c>
      <c r="J6" s="153" t="s">
        <v>176</v>
      </c>
    </row>
    <row r="7" spans="1:10" ht="12.75">
      <c r="A7" s="154" t="s">
        <v>29</v>
      </c>
      <c r="B7" s="59" t="s">
        <v>68</v>
      </c>
      <c r="C7" s="59" t="s">
        <v>30</v>
      </c>
      <c r="D7" s="59">
        <v>12</v>
      </c>
      <c r="E7" s="60">
        <v>43152</v>
      </c>
      <c r="F7" s="155">
        <v>1306739.7</v>
      </c>
      <c r="G7" s="155">
        <v>670156.19</v>
      </c>
      <c r="H7" s="155">
        <v>636583.51</v>
      </c>
      <c r="I7" s="161">
        <f>F7-G7-H7</f>
        <v>0</v>
      </c>
      <c r="J7" s="157" t="s">
        <v>176</v>
      </c>
    </row>
    <row r="8" spans="1:10" ht="12.75">
      <c r="A8" s="158" t="s">
        <v>177</v>
      </c>
      <c r="B8" s="2"/>
      <c r="C8" s="2"/>
      <c r="D8" s="2"/>
      <c r="E8" s="2"/>
      <c r="F8" s="159">
        <f>SUM(F6:F7)</f>
        <v>4454202.87</v>
      </c>
      <c r="G8" s="159">
        <f>SUM(G6:G7)</f>
        <v>2284320.02</v>
      </c>
      <c r="H8" s="159">
        <f>SUM(H6:H7)</f>
        <v>2169882.85</v>
      </c>
      <c r="I8" s="2"/>
      <c r="J8" s="2"/>
    </row>
    <row r="10" spans="1:8" s="125" customFormat="1" ht="12.75">
      <c r="A10" s="127"/>
      <c r="B10" s="127"/>
      <c r="D10" s="128"/>
      <c r="E10" s="129"/>
      <c r="F10" s="126"/>
      <c r="G10" s="130"/>
      <c r="H10" s="130"/>
    </row>
    <row r="11" spans="1:8" ht="12.75">
      <c r="A11" s="131"/>
      <c r="B11" s="131"/>
      <c r="C11" s="128"/>
      <c r="D11" s="131"/>
      <c r="E11" s="132"/>
      <c r="F11" s="133"/>
      <c r="G11" s="15"/>
      <c r="H11" s="15"/>
    </row>
    <row r="12" spans="1:8" ht="12.75">
      <c r="A12" s="134"/>
      <c r="B12" s="131"/>
      <c r="C12" s="128"/>
      <c r="D12" s="128"/>
      <c r="E12" s="132"/>
      <c r="F12" s="133"/>
      <c r="G12" s="15"/>
      <c r="H12" s="15"/>
    </row>
    <row r="13" spans="1:6" ht="12.75">
      <c r="A13" s="135"/>
      <c r="B13" s="136"/>
      <c r="C13" s="128"/>
      <c r="D13" s="131"/>
      <c r="E13" s="132"/>
      <c r="F13" s="133"/>
    </row>
    <row r="14" spans="1:6" ht="12.75">
      <c r="A14" s="134" t="s">
        <v>132</v>
      </c>
      <c r="B14" s="131"/>
      <c r="C14" s="131"/>
      <c r="D14" s="131"/>
      <c r="E14" s="132"/>
      <c r="F14" s="133"/>
    </row>
    <row r="15" spans="1:11" ht="25.5" customHeight="1">
      <c r="A15" s="271" t="s">
        <v>180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88"/>
    </row>
    <row r="16" spans="9:11" ht="13.5" thickBot="1">
      <c r="I16" s="162"/>
      <c r="J16" s="162"/>
      <c r="K16" s="162"/>
    </row>
    <row r="17" spans="1:11" s="76" customFormat="1" ht="23.25" thickBot="1">
      <c r="A17" s="55" t="s">
        <v>5</v>
      </c>
      <c r="B17" s="56" t="s">
        <v>4</v>
      </c>
      <c r="C17" s="56" t="s">
        <v>3</v>
      </c>
      <c r="D17" s="56" t="s">
        <v>45</v>
      </c>
      <c r="E17" s="56" t="s">
        <v>46</v>
      </c>
      <c r="F17" s="56" t="s">
        <v>47</v>
      </c>
      <c r="G17" s="56" t="s">
        <v>48</v>
      </c>
      <c r="H17" s="56" t="s">
        <v>0</v>
      </c>
      <c r="I17" s="56" t="s">
        <v>1</v>
      </c>
      <c r="J17" s="56" t="s">
        <v>2</v>
      </c>
      <c r="K17" s="75" t="s">
        <v>41</v>
      </c>
    </row>
    <row r="18" spans="1:11" ht="12.75">
      <c r="A18" s="36" t="s">
        <v>8</v>
      </c>
      <c r="B18" s="37" t="s">
        <v>7</v>
      </c>
      <c r="C18" s="37" t="s">
        <v>6</v>
      </c>
      <c r="D18" s="37" t="s">
        <v>181</v>
      </c>
      <c r="E18" s="37" t="s">
        <v>182</v>
      </c>
      <c r="F18" s="12">
        <v>11014773.74</v>
      </c>
      <c r="G18" s="12">
        <v>9968188.41</v>
      </c>
      <c r="H18" s="11" t="s">
        <v>181</v>
      </c>
      <c r="I18" s="37" t="s">
        <v>183</v>
      </c>
      <c r="J18" s="46">
        <v>1046585.33</v>
      </c>
      <c r="K18" s="163" t="s">
        <v>38</v>
      </c>
    </row>
    <row r="19" spans="1:11" ht="12.75">
      <c r="A19" s="32" t="s">
        <v>8</v>
      </c>
      <c r="B19" s="33" t="s">
        <v>7</v>
      </c>
      <c r="C19" s="33" t="s">
        <v>6</v>
      </c>
      <c r="D19" s="33" t="s">
        <v>184</v>
      </c>
      <c r="E19" s="33" t="s">
        <v>182</v>
      </c>
      <c r="F19" s="3">
        <v>402077.34</v>
      </c>
      <c r="G19" s="3">
        <v>382009.74</v>
      </c>
      <c r="H19" s="2" t="s">
        <v>184</v>
      </c>
      <c r="I19" s="33" t="s">
        <v>183</v>
      </c>
      <c r="J19" s="45">
        <v>20067.6</v>
      </c>
      <c r="K19" s="92" t="s">
        <v>138</v>
      </c>
    </row>
    <row r="20" spans="1:11" ht="13.5" thickBot="1">
      <c r="A20" s="34" t="s">
        <v>8</v>
      </c>
      <c r="B20" s="35" t="s">
        <v>7</v>
      </c>
      <c r="C20" s="35" t="s">
        <v>6</v>
      </c>
      <c r="D20" s="35" t="s">
        <v>185</v>
      </c>
      <c r="E20" s="35" t="s">
        <v>182</v>
      </c>
      <c r="F20" s="17">
        <v>656258.49</v>
      </c>
      <c r="G20" s="17">
        <v>604987.23</v>
      </c>
      <c r="H20" s="19" t="s">
        <v>185</v>
      </c>
      <c r="I20" s="35" t="s">
        <v>183</v>
      </c>
      <c r="J20" s="81">
        <v>51271.26</v>
      </c>
      <c r="K20" s="90" t="s">
        <v>186</v>
      </c>
    </row>
    <row r="21" spans="1:11" s="5" customFormat="1" ht="13.5" thickBot="1">
      <c r="A21" s="28"/>
      <c r="B21" s="29"/>
      <c r="C21" s="29"/>
      <c r="D21" s="29"/>
      <c r="E21" s="29"/>
      <c r="F21" s="23">
        <f>SUM(F18:F20)</f>
        <v>12073109.57</v>
      </c>
      <c r="G21" s="23">
        <f>SUM(G18:G20)</f>
        <v>10955185.38</v>
      </c>
      <c r="H21" s="4"/>
      <c r="I21" s="29"/>
      <c r="J21" s="23">
        <f>SUM(J18:J20)</f>
        <v>1117924.19</v>
      </c>
      <c r="K21" s="91"/>
    </row>
    <row r="22" spans="1:11" ht="12.75">
      <c r="A22" s="36" t="s">
        <v>9</v>
      </c>
      <c r="B22" s="37" t="s">
        <v>49</v>
      </c>
      <c r="C22" s="37" t="s">
        <v>10</v>
      </c>
      <c r="D22" s="37" t="s">
        <v>187</v>
      </c>
      <c r="E22" s="37" t="s">
        <v>182</v>
      </c>
      <c r="F22" s="12">
        <v>2809388.49</v>
      </c>
      <c r="G22" s="12">
        <v>2809388.49</v>
      </c>
      <c r="H22" s="11" t="s">
        <v>39</v>
      </c>
      <c r="I22" s="37" t="s">
        <v>39</v>
      </c>
      <c r="J22" s="164" t="s">
        <v>39</v>
      </c>
      <c r="K22" s="163" t="s">
        <v>38</v>
      </c>
    </row>
    <row r="23" spans="1:11" ht="12.75">
      <c r="A23" s="32" t="s">
        <v>9</v>
      </c>
      <c r="B23" s="33" t="s">
        <v>49</v>
      </c>
      <c r="C23" s="33" t="s">
        <v>10</v>
      </c>
      <c r="D23" s="33" t="s">
        <v>188</v>
      </c>
      <c r="E23" s="33" t="s">
        <v>182</v>
      </c>
      <c r="F23" s="3">
        <v>524815.62</v>
      </c>
      <c r="G23" s="3">
        <v>524815.62</v>
      </c>
      <c r="H23" s="2" t="s">
        <v>39</v>
      </c>
      <c r="I23" s="33" t="s">
        <v>39</v>
      </c>
      <c r="J23" s="158" t="s">
        <v>39</v>
      </c>
      <c r="K23" s="92" t="s">
        <v>138</v>
      </c>
    </row>
    <row r="24" spans="1:11" ht="12.75">
      <c r="A24" s="32" t="s">
        <v>9</v>
      </c>
      <c r="B24" s="33" t="s">
        <v>49</v>
      </c>
      <c r="C24" s="33" t="s">
        <v>10</v>
      </c>
      <c r="D24" s="33" t="s">
        <v>189</v>
      </c>
      <c r="E24" s="33" t="s">
        <v>182</v>
      </c>
      <c r="F24" s="3">
        <v>1327133.2</v>
      </c>
      <c r="G24" s="3">
        <v>1327133.2</v>
      </c>
      <c r="H24" s="2" t="s">
        <v>39</v>
      </c>
      <c r="I24" s="33" t="s">
        <v>39</v>
      </c>
      <c r="J24" s="158" t="s">
        <v>39</v>
      </c>
      <c r="K24" s="92" t="s">
        <v>186</v>
      </c>
    </row>
    <row r="25" spans="1:11" ht="13.5" thickBot="1">
      <c r="A25" s="34" t="s">
        <v>9</v>
      </c>
      <c r="B25" s="35" t="s">
        <v>49</v>
      </c>
      <c r="C25" s="35" t="s">
        <v>10</v>
      </c>
      <c r="D25" s="35" t="s">
        <v>190</v>
      </c>
      <c r="E25" s="35" t="s">
        <v>182</v>
      </c>
      <c r="F25" s="17">
        <v>50187.06</v>
      </c>
      <c r="G25" s="17">
        <v>50187.06</v>
      </c>
      <c r="H25" s="19" t="s">
        <v>39</v>
      </c>
      <c r="I25" s="35" t="s">
        <v>39</v>
      </c>
      <c r="J25" s="165" t="s">
        <v>39</v>
      </c>
      <c r="K25" s="90" t="s">
        <v>191</v>
      </c>
    </row>
    <row r="26" spans="1:11" s="5" customFormat="1" ht="13.5" thickBot="1">
      <c r="A26" s="28"/>
      <c r="B26" s="29"/>
      <c r="C26" s="29"/>
      <c r="D26" s="29"/>
      <c r="E26" s="29"/>
      <c r="F26" s="23">
        <f>SUM(F22:F25)</f>
        <v>4711524.37</v>
      </c>
      <c r="G26" s="23">
        <f>SUM(G22:G25)</f>
        <v>4711524.37</v>
      </c>
      <c r="H26" s="4"/>
      <c r="I26" s="29"/>
      <c r="J26" s="4"/>
      <c r="K26" s="91"/>
    </row>
    <row r="27" spans="1:11" ht="12.75">
      <c r="A27" s="36" t="s">
        <v>11</v>
      </c>
      <c r="B27" s="37" t="s">
        <v>50</v>
      </c>
      <c r="C27" s="37" t="s">
        <v>12</v>
      </c>
      <c r="D27" s="37" t="s">
        <v>192</v>
      </c>
      <c r="E27" s="37" t="s">
        <v>182</v>
      </c>
      <c r="F27" s="12">
        <v>925365.45</v>
      </c>
      <c r="G27" s="12">
        <v>925365.45</v>
      </c>
      <c r="H27" s="11" t="s">
        <v>39</v>
      </c>
      <c r="I27" s="37" t="s">
        <v>39</v>
      </c>
      <c r="J27" s="164" t="s">
        <v>39</v>
      </c>
      <c r="K27" s="163" t="s">
        <v>38</v>
      </c>
    </row>
    <row r="28" spans="1:11" ht="12.75">
      <c r="A28" s="32" t="s">
        <v>11</v>
      </c>
      <c r="B28" s="33" t="s">
        <v>50</v>
      </c>
      <c r="C28" s="33" t="s">
        <v>12</v>
      </c>
      <c r="D28" s="33" t="s">
        <v>193</v>
      </c>
      <c r="E28" s="33" t="s">
        <v>182</v>
      </c>
      <c r="F28" s="3">
        <v>2986.2</v>
      </c>
      <c r="G28" s="3">
        <v>2986.2</v>
      </c>
      <c r="H28" s="2" t="s">
        <v>39</v>
      </c>
      <c r="I28" s="33" t="s">
        <v>39</v>
      </c>
      <c r="J28" s="158" t="s">
        <v>39</v>
      </c>
      <c r="K28" s="92" t="s">
        <v>138</v>
      </c>
    </row>
    <row r="29" spans="1:11" ht="13.5" thickBot="1">
      <c r="A29" s="34" t="s">
        <v>11</v>
      </c>
      <c r="B29" s="35" t="s">
        <v>50</v>
      </c>
      <c r="C29" s="35" t="s">
        <v>12</v>
      </c>
      <c r="D29" s="35" t="s">
        <v>194</v>
      </c>
      <c r="E29" s="35" t="s">
        <v>182</v>
      </c>
      <c r="F29" s="17">
        <v>148157.58</v>
      </c>
      <c r="G29" s="17">
        <v>148157.58</v>
      </c>
      <c r="H29" s="19" t="s">
        <v>39</v>
      </c>
      <c r="I29" s="35" t="s">
        <v>39</v>
      </c>
      <c r="J29" s="165" t="s">
        <v>39</v>
      </c>
      <c r="K29" s="90" t="s">
        <v>186</v>
      </c>
    </row>
    <row r="30" spans="1:11" s="5" customFormat="1" ht="13.5" thickBot="1">
      <c r="A30" s="28"/>
      <c r="B30" s="29"/>
      <c r="C30" s="29"/>
      <c r="D30" s="29"/>
      <c r="E30" s="29"/>
      <c r="F30" s="23">
        <f>SUM(F27:F29)</f>
        <v>1076509.23</v>
      </c>
      <c r="G30" s="23">
        <f>SUM(G27:G29)</f>
        <v>1076509.23</v>
      </c>
      <c r="H30" s="4"/>
      <c r="I30" s="29"/>
      <c r="J30" s="4"/>
      <c r="K30" s="91"/>
    </row>
    <row r="31" spans="1:11" ht="12.75">
      <c r="A31" s="36" t="s">
        <v>13</v>
      </c>
      <c r="B31" s="37" t="s">
        <v>51</v>
      </c>
      <c r="C31" s="37" t="s">
        <v>14</v>
      </c>
      <c r="D31" s="37" t="s">
        <v>195</v>
      </c>
      <c r="E31" s="37" t="s">
        <v>182</v>
      </c>
      <c r="F31" s="12">
        <v>566233.75</v>
      </c>
      <c r="G31" s="12">
        <v>566233.75</v>
      </c>
      <c r="H31" s="11" t="s">
        <v>39</v>
      </c>
      <c r="I31" s="37" t="s">
        <v>39</v>
      </c>
      <c r="J31" s="164" t="s">
        <v>39</v>
      </c>
      <c r="K31" s="163" t="s">
        <v>38</v>
      </c>
    </row>
    <row r="32" spans="1:11" ht="12.75">
      <c r="A32" s="32" t="s">
        <v>13</v>
      </c>
      <c r="B32" s="33" t="s">
        <v>51</v>
      </c>
      <c r="C32" s="33" t="s">
        <v>14</v>
      </c>
      <c r="D32" s="33" t="s">
        <v>196</v>
      </c>
      <c r="E32" s="33" t="s">
        <v>182</v>
      </c>
      <c r="F32" s="3">
        <v>234140.96</v>
      </c>
      <c r="G32" s="3">
        <v>234140.96</v>
      </c>
      <c r="H32" s="2" t="s">
        <v>39</v>
      </c>
      <c r="I32" s="33" t="s">
        <v>39</v>
      </c>
      <c r="J32" s="158" t="s">
        <v>39</v>
      </c>
      <c r="K32" s="92" t="s">
        <v>138</v>
      </c>
    </row>
    <row r="33" spans="1:11" ht="12.75">
      <c r="A33" s="32" t="s">
        <v>13</v>
      </c>
      <c r="B33" s="33" t="s">
        <v>51</v>
      </c>
      <c r="C33" s="33" t="s">
        <v>14</v>
      </c>
      <c r="D33" s="33" t="s">
        <v>197</v>
      </c>
      <c r="E33" s="33" t="s">
        <v>182</v>
      </c>
      <c r="F33" s="3">
        <v>188376</v>
      </c>
      <c r="G33" s="3">
        <v>188376</v>
      </c>
      <c r="H33" s="2" t="s">
        <v>39</v>
      </c>
      <c r="I33" s="33" t="s">
        <v>39</v>
      </c>
      <c r="J33" s="158" t="s">
        <v>39</v>
      </c>
      <c r="K33" s="92" t="s">
        <v>186</v>
      </c>
    </row>
    <row r="34" spans="1:11" ht="13.5" thickBot="1">
      <c r="A34" s="34" t="s">
        <v>13</v>
      </c>
      <c r="B34" s="35" t="s">
        <v>51</v>
      </c>
      <c r="C34" s="35" t="s">
        <v>14</v>
      </c>
      <c r="D34" s="35" t="s">
        <v>198</v>
      </c>
      <c r="E34" s="35" t="s">
        <v>182</v>
      </c>
      <c r="F34" s="17">
        <v>50893.92</v>
      </c>
      <c r="G34" s="17">
        <v>50893.92</v>
      </c>
      <c r="H34" s="19" t="s">
        <v>39</v>
      </c>
      <c r="I34" s="35" t="s">
        <v>39</v>
      </c>
      <c r="J34" s="165" t="s">
        <v>39</v>
      </c>
      <c r="K34" s="90" t="s">
        <v>191</v>
      </c>
    </row>
    <row r="35" spans="1:11" s="5" customFormat="1" ht="13.5" thickBot="1">
      <c r="A35" s="28"/>
      <c r="B35" s="29"/>
      <c r="C35" s="29"/>
      <c r="D35" s="29"/>
      <c r="E35" s="29"/>
      <c r="F35" s="23">
        <f>SUM(F31:F34)</f>
        <v>1039644.63</v>
      </c>
      <c r="G35" s="23">
        <f>SUM(G31:G34)</f>
        <v>1039644.63</v>
      </c>
      <c r="H35" s="4"/>
      <c r="I35" s="29"/>
      <c r="J35" s="4"/>
      <c r="K35" s="91"/>
    </row>
    <row r="36" spans="1:11" ht="12.75">
      <c r="A36" s="36" t="s">
        <v>15</v>
      </c>
      <c r="B36" s="37" t="s">
        <v>52</v>
      </c>
      <c r="C36" s="37" t="s">
        <v>16</v>
      </c>
      <c r="D36" s="37" t="s">
        <v>199</v>
      </c>
      <c r="E36" s="37" t="s">
        <v>182</v>
      </c>
      <c r="F36" s="12">
        <v>960551.39</v>
      </c>
      <c r="G36" s="12">
        <v>960551.39</v>
      </c>
      <c r="H36" s="11" t="s">
        <v>39</v>
      </c>
      <c r="I36" s="37" t="s">
        <v>39</v>
      </c>
      <c r="J36" s="164" t="s">
        <v>39</v>
      </c>
      <c r="K36" s="163" t="s">
        <v>38</v>
      </c>
    </row>
    <row r="37" spans="1:11" ht="12.75">
      <c r="A37" s="32" t="s">
        <v>15</v>
      </c>
      <c r="B37" s="33" t="s">
        <v>52</v>
      </c>
      <c r="C37" s="33" t="s">
        <v>16</v>
      </c>
      <c r="D37" s="33" t="s">
        <v>200</v>
      </c>
      <c r="E37" s="33" t="s">
        <v>182</v>
      </c>
      <c r="F37" s="3">
        <v>26761.4</v>
      </c>
      <c r="G37" s="3">
        <v>26761.4</v>
      </c>
      <c r="H37" s="2" t="s">
        <v>39</v>
      </c>
      <c r="I37" s="33" t="s">
        <v>39</v>
      </c>
      <c r="J37" s="158" t="s">
        <v>39</v>
      </c>
      <c r="K37" s="92" t="s">
        <v>138</v>
      </c>
    </row>
    <row r="38" spans="1:11" ht="13.5" thickBot="1">
      <c r="A38" s="34" t="s">
        <v>15</v>
      </c>
      <c r="B38" s="35" t="s">
        <v>52</v>
      </c>
      <c r="C38" s="35" t="s">
        <v>16</v>
      </c>
      <c r="D38" s="35" t="s">
        <v>201</v>
      </c>
      <c r="E38" s="35" t="s">
        <v>182</v>
      </c>
      <c r="F38" s="17">
        <v>246069</v>
      </c>
      <c r="G38" s="17">
        <v>246069</v>
      </c>
      <c r="H38" s="19" t="s">
        <v>39</v>
      </c>
      <c r="I38" s="35" t="s">
        <v>39</v>
      </c>
      <c r="J38" s="165" t="s">
        <v>39</v>
      </c>
      <c r="K38" s="90" t="s">
        <v>186</v>
      </c>
    </row>
    <row r="39" spans="1:11" s="5" customFormat="1" ht="13.5" thickBot="1">
      <c r="A39" s="28"/>
      <c r="B39" s="29"/>
      <c r="C39" s="29"/>
      <c r="D39" s="29"/>
      <c r="E39" s="29"/>
      <c r="F39" s="23">
        <f>SUM(F36:F38)</f>
        <v>1233381.79</v>
      </c>
      <c r="G39" s="23">
        <f>SUM(G36:G38)</f>
        <v>1233381.79</v>
      </c>
      <c r="H39" s="4"/>
      <c r="I39" s="29"/>
      <c r="J39" s="4"/>
      <c r="K39" s="91"/>
    </row>
    <row r="40" spans="1:11" ht="12.75">
      <c r="A40" s="36" t="s">
        <v>17</v>
      </c>
      <c r="B40" s="37" t="s">
        <v>53</v>
      </c>
      <c r="C40" s="37" t="s">
        <v>18</v>
      </c>
      <c r="D40" s="37" t="s">
        <v>202</v>
      </c>
      <c r="E40" s="37" t="s">
        <v>182</v>
      </c>
      <c r="F40" s="12">
        <v>1346142.23</v>
      </c>
      <c r="G40" s="12">
        <v>1346142.23</v>
      </c>
      <c r="H40" s="11" t="s">
        <v>39</v>
      </c>
      <c r="I40" s="37" t="s">
        <v>39</v>
      </c>
      <c r="J40" s="164" t="s">
        <v>39</v>
      </c>
      <c r="K40" s="163" t="s">
        <v>38</v>
      </c>
    </row>
    <row r="41" spans="1:11" ht="12.75">
      <c r="A41" s="32" t="s">
        <v>17</v>
      </c>
      <c r="B41" s="33" t="s">
        <v>53</v>
      </c>
      <c r="C41" s="33" t="s">
        <v>18</v>
      </c>
      <c r="D41" s="33" t="s">
        <v>81</v>
      </c>
      <c r="E41" s="33" t="s">
        <v>182</v>
      </c>
      <c r="F41" s="3">
        <v>917094.34</v>
      </c>
      <c r="G41" s="3">
        <v>917094.34</v>
      </c>
      <c r="H41" s="2" t="s">
        <v>39</v>
      </c>
      <c r="I41" s="33" t="s">
        <v>39</v>
      </c>
      <c r="J41" s="158" t="s">
        <v>39</v>
      </c>
      <c r="K41" s="92" t="s">
        <v>138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203</v>
      </c>
      <c r="E42" s="35" t="s">
        <v>182</v>
      </c>
      <c r="F42" s="17">
        <v>9234</v>
      </c>
      <c r="G42" s="17">
        <v>9234</v>
      </c>
      <c r="H42" s="19" t="s">
        <v>39</v>
      </c>
      <c r="I42" s="35" t="s">
        <v>39</v>
      </c>
      <c r="J42" s="165" t="s">
        <v>39</v>
      </c>
      <c r="K42" s="90" t="s">
        <v>186</v>
      </c>
    </row>
    <row r="43" spans="1:11" s="5" customFormat="1" ht="13.5" thickBot="1">
      <c r="A43" s="28"/>
      <c r="B43" s="29"/>
      <c r="C43" s="29"/>
      <c r="D43" s="29"/>
      <c r="E43" s="29"/>
      <c r="F43" s="23">
        <f>SUM(F40:F42)</f>
        <v>2272470.57</v>
      </c>
      <c r="G43" s="23">
        <f>SUM(G40:G42)</f>
        <v>2272470.57</v>
      </c>
      <c r="H43" s="4"/>
      <c r="I43" s="29"/>
      <c r="J43" s="4"/>
      <c r="K43" s="91"/>
    </row>
    <row r="44" spans="1:11" ht="12.75">
      <c r="A44" s="36" t="s">
        <v>19</v>
      </c>
      <c r="B44" s="37" t="s">
        <v>54</v>
      </c>
      <c r="C44" s="37" t="s">
        <v>20</v>
      </c>
      <c r="D44" s="37" t="s">
        <v>204</v>
      </c>
      <c r="E44" s="37" t="s">
        <v>182</v>
      </c>
      <c r="F44" s="12">
        <v>82223.33</v>
      </c>
      <c r="G44" s="12">
        <v>82223.33</v>
      </c>
      <c r="H44" s="11" t="s">
        <v>39</v>
      </c>
      <c r="I44" s="37" t="s">
        <v>39</v>
      </c>
      <c r="J44" s="164" t="s">
        <v>39</v>
      </c>
      <c r="K44" s="163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205</v>
      </c>
      <c r="E45" s="33" t="s">
        <v>182</v>
      </c>
      <c r="F45" s="3">
        <v>61989.42</v>
      </c>
      <c r="G45" s="3">
        <v>61989.42</v>
      </c>
      <c r="H45" s="2" t="s">
        <v>39</v>
      </c>
      <c r="I45" s="33" t="s">
        <v>39</v>
      </c>
      <c r="J45" s="158" t="s">
        <v>39</v>
      </c>
      <c r="K45" s="92" t="s">
        <v>138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206</v>
      </c>
      <c r="E46" s="35" t="s">
        <v>182</v>
      </c>
      <c r="F46" s="17">
        <v>49945.5</v>
      </c>
      <c r="G46" s="17">
        <v>49945.5</v>
      </c>
      <c r="H46" s="19" t="s">
        <v>39</v>
      </c>
      <c r="I46" s="35" t="s">
        <v>39</v>
      </c>
      <c r="J46" s="165" t="s">
        <v>39</v>
      </c>
      <c r="K46" s="90" t="s">
        <v>186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194158.25</v>
      </c>
      <c r="G47" s="23">
        <f>SUM(G44:G46)</f>
        <v>194158.25</v>
      </c>
      <c r="H47" s="4"/>
      <c r="I47" s="29"/>
      <c r="J47" s="4"/>
      <c r="K47" s="91"/>
    </row>
    <row r="48" spans="1:11" ht="13.5" thickBot="1">
      <c r="A48" s="38" t="s">
        <v>74</v>
      </c>
      <c r="B48" s="39" t="s">
        <v>57</v>
      </c>
      <c r="C48" s="39" t="s">
        <v>35</v>
      </c>
      <c r="D48" s="39" t="s">
        <v>170</v>
      </c>
      <c r="E48" s="39" t="s">
        <v>182</v>
      </c>
      <c r="F48" s="21">
        <v>121719.61</v>
      </c>
      <c r="G48" s="21">
        <v>121719.61</v>
      </c>
      <c r="H48" s="20" t="s">
        <v>39</v>
      </c>
      <c r="I48" s="39" t="s">
        <v>39</v>
      </c>
      <c r="J48" s="166" t="s">
        <v>39</v>
      </c>
      <c r="K48" s="94" t="s">
        <v>38</v>
      </c>
    </row>
    <row r="49" spans="1:11" s="5" customFormat="1" ht="13.5" thickBot="1">
      <c r="A49" s="28"/>
      <c r="B49" s="29"/>
      <c r="C49" s="29"/>
      <c r="D49" s="29"/>
      <c r="E49" s="29"/>
      <c r="F49" s="23">
        <f>SUM(F48)</f>
        <v>121719.61</v>
      </c>
      <c r="G49" s="23">
        <f>SUM(G48)</f>
        <v>121719.61</v>
      </c>
      <c r="H49" s="4"/>
      <c r="I49" s="29"/>
      <c r="J49" s="4"/>
      <c r="K49" s="91"/>
    </row>
    <row r="50" spans="1:11" ht="12.75">
      <c r="A50" s="31" t="s">
        <v>23</v>
      </c>
      <c r="B50" s="137" t="s">
        <v>58</v>
      </c>
      <c r="C50" s="137" t="s">
        <v>24</v>
      </c>
      <c r="D50" s="137" t="s">
        <v>169</v>
      </c>
      <c r="E50" s="137" t="s">
        <v>182</v>
      </c>
      <c r="F50" s="138">
        <v>412236.73</v>
      </c>
      <c r="G50" s="138">
        <v>412236.73</v>
      </c>
      <c r="H50" s="139" t="s">
        <v>39</v>
      </c>
      <c r="I50" s="137" t="s">
        <v>39</v>
      </c>
      <c r="J50" s="167" t="s">
        <v>39</v>
      </c>
      <c r="K50" s="93" t="s">
        <v>38</v>
      </c>
    </row>
    <row r="51" spans="1:11" ht="12.75">
      <c r="A51" s="32" t="s">
        <v>23</v>
      </c>
      <c r="B51" s="33" t="s">
        <v>58</v>
      </c>
      <c r="C51" s="33" t="s">
        <v>24</v>
      </c>
      <c r="D51" s="33" t="s">
        <v>207</v>
      </c>
      <c r="E51" s="33" t="s">
        <v>182</v>
      </c>
      <c r="F51" s="3">
        <v>131344.7</v>
      </c>
      <c r="G51" s="3">
        <v>131344.7</v>
      </c>
      <c r="H51" s="2" t="s">
        <v>39</v>
      </c>
      <c r="I51" s="33" t="s">
        <v>39</v>
      </c>
      <c r="J51" s="158" t="s">
        <v>39</v>
      </c>
      <c r="K51" s="92" t="s">
        <v>138</v>
      </c>
    </row>
    <row r="52" spans="1:11" ht="12.75">
      <c r="A52" s="32" t="s">
        <v>23</v>
      </c>
      <c r="B52" s="33" t="s">
        <v>58</v>
      </c>
      <c r="C52" s="33" t="s">
        <v>24</v>
      </c>
      <c r="D52" s="33" t="s">
        <v>158</v>
      </c>
      <c r="E52" s="33" t="s">
        <v>182</v>
      </c>
      <c r="F52" s="3">
        <v>280445.33</v>
      </c>
      <c r="G52" s="3">
        <v>280445.33</v>
      </c>
      <c r="H52" s="2" t="s">
        <v>39</v>
      </c>
      <c r="I52" s="33" t="s">
        <v>39</v>
      </c>
      <c r="J52" s="158" t="s">
        <v>39</v>
      </c>
      <c r="K52" s="92" t="s">
        <v>186</v>
      </c>
    </row>
    <row r="53" spans="1:11" ht="13.5" thickBot="1">
      <c r="A53" s="34" t="s">
        <v>23</v>
      </c>
      <c r="B53" s="35" t="s">
        <v>58</v>
      </c>
      <c r="C53" s="35" t="s">
        <v>24</v>
      </c>
      <c r="D53" s="35" t="s">
        <v>208</v>
      </c>
      <c r="E53" s="35" t="s">
        <v>182</v>
      </c>
      <c r="F53" s="17">
        <v>27096.3</v>
      </c>
      <c r="G53" s="17">
        <v>27096.3</v>
      </c>
      <c r="H53" s="19" t="s">
        <v>39</v>
      </c>
      <c r="I53" s="35" t="s">
        <v>39</v>
      </c>
      <c r="J53" s="165" t="s">
        <v>39</v>
      </c>
      <c r="K53" s="90" t="s">
        <v>191</v>
      </c>
    </row>
    <row r="54" spans="1:11" s="5" customFormat="1" ht="13.5" thickBot="1">
      <c r="A54" s="28"/>
      <c r="B54" s="29"/>
      <c r="C54" s="29"/>
      <c r="D54" s="29"/>
      <c r="E54" s="29"/>
      <c r="F54" s="23">
        <f>SUM(F50:F53)</f>
        <v>851123.06</v>
      </c>
      <c r="G54" s="23">
        <f>SUM(G50:G53)</f>
        <v>851123.06</v>
      </c>
      <c r="H54" s="4"/>
      <c r="I54" s="29"/>
      <c r="J54" s="4"/>
      <c r="K54" s="91"/>
    </row>
    <row r="55" spans="1:11" ht="12.75">
      <c r="A55" s="31" t="s">
        <v>25</v>
      </c>
      <c r="B55" s="137" t="s">
        <v>59</v>
      </c>
      <c r="C55" s="137" t="s">
        <v>26</v>
      </c>
      <c r="D55" s="137" t="s">
        <v>209</v>
      </c>
      <c r="E55" s="137" t="s">
        <v>182</v>
      </c>
      <c r="F55" s="138">
        <v>61456.4</v>
      </c>
      <c r="G55" s="138">
        <v>61456.4</v>
      </c>
      <c r="H55" s="139" t="s">
        <v>39</v>
      </c>
      <c r="I55" s="137" t="s">
        <v>39</v>
      </c>
      <c r="J55" s="167" t="s">
        <v>39</v>
      </c>
      <c r="K55" s="93" t="s">
        <v>38</v>
      </c>
    </row>
    <row r="56" spans="1:11" ht="13.5" thickBot="1">
      <c r="A56" s="34" t="s">
        <v>25</v>
      </c>
      <c r="B56" s="35" t="s">
        <v>59</v>
      </c>
      <c r="C56" s="35" t="s">
        <v>26</v>
      </c>
      <c r="D56" s="35" t="s">
        <v>210</v>
      </c>
      <c r="E56" s="35" t="s">
        <v>182</v>
      </c>
      <c r="F56" s="17">
        <v>123501.86</v>
      </c>
      <c r="G56" s="17">
        <v>123501.86</v>
      </c>
      <c r="H56" s="19" t="s">
        <v>39</v>
      </c>
      <c r="I56" s="35" t="s">
        <v>39</v>
      </c>
      <c r="J56" s="165" t="s">
        <v>39</v>
      </c>
      <c r="K56" s="90" t="s">
        <v>186</v>
      </c>
    </row>
    <row r="57" spans="1:11" s="5" customFormat="1" ht="13.5" thickBot="1">
      <c r="A57" s="28"/>
      <c r="B57" s="29"/>
      <c r="C57" s="29"/>
      <c r="D57" s="29"/>
      <c r="E57" s="29"/>
      <c r="F57" s="23">
        <f>SUM(F55:F56)</f>
        <v>184958.26</v>
      </c>
      <c r="G57" s="23">
        <f>SUM(G55:G56)</f>
        <v>184958.26</v>
      </c>
      <c r="H57" s="4"/>
      <c r="I57" s="29"/>
      <c r="J57" s="4"/>
      <c r="K57" s="91"/>
    </row>
    <row r="58" spans="1:11" ht="12.75">
      <c r="A58" s="36" t="s">
        <v>27</v>
      </c>
      <c r="B58" s="37" t="s">
        <v>67</v>
      </c>
      <c r="C58" s="37" t="s">
        <v>28</v>
      </c>
      <c r="D58" s="37" t="s">
        <v>211</v>
      </c>
      <c r="E58" s="37" t="s">
        <v>182</v>
      </c>
      <c r="F58" s="12">
        <v>38823.5</v>
      </c>
      <c r="G58" s="12">
        <v>38823.5</v>
      </c>
      <c r="H58" s="11" t="s">
        <v>39</v>
      </c>
      <c r="I58" s="37" t="s">
        <v>39</v>
      </c>
      <c r="J58" s="164" t="s">
        <v>39</v>
      </c>
      <c r="K58" s="163" t="s">
        <v>38</v>
      </c>
    </row>
    <row r="59" spans="1:11" ht="12.75">
      <c r="A59" s="32" t="s">
        <v>27</v>
      </c>
      <c r="B59" s="33" t="s">
        <v>67</v>
      </c>
      <c r="C59" s="33" t="s">
        <v>28</v>
      </c>
      <c r="D59" s="33" t="s">
        <v>212</v>
      </c>
      <c r="E59" s="33" t="s">
        <v>182</v>
      </c>
      <c r="F59" s="3">
        <v>68293.06</v>
      </c>
      <c r="G59" s="3">
        <v>68293.06</v>
      </c>
      <c r="H59" s="2" t="s">
        <v>39</v>
      </c>
      <c r="I59" s="33" t="s">
        <v>39</v>
      </c>
      <c r="J59" s="158" t="s">
        <v>39</v>
      </c>
      <c r="K59" s="92" t="s">
        <v>138</v>
      </c>
    </row>
    <row r="60" spans="1:11" ht="13.5" thickBot="1">
      <c r="A60" s="34" t="s">
        <v>27</v>
      </c>
      <c r="B60" s="35" t="s">
        <v>67</v>
      </c>
      <c r="C60" s="35" t="s">
        <v>28</v>
      </c>
      <c r="D60" s="35" t="s">
        <v>213</v>
      </c>
      <c r="E60" s="35" t="s">
        <v>182</v>
      </c>
      <c r="F60" s="17">
        <v>19852.72</v>
      </c>
      <c r="G60" s="17">
        <v>19852.72</v>
      </c>
      <c r="H60" s="19" t="s">
        <v>39</v>
      </c>
      <c r="I60" s="35" t="s">
        <v>39</v>
      </c>
      <c r="J60" s="165" t="s">
        <v>39</v>
      </c>
      <c r="K60" s="90" t="s">
        <v>186</v>
      </c>
    </row>
    <row r="61" spans="1:11" s="5" customFormat="1" ht="13.5" thickBot="1">
      <c r="A61" s="28"/>
      <c r="B61" s="29"/>
      <c r="C61" s="29"/>
      <c r="D61" s="29"/>
      <c r="E61" s="29"/>
      <c r="F61" s="23">
        <f>SUM(F58:F60)</f>
        <v>126969.28</v>
      </c>
      <c r="G61" s="23">
        <f>SUM(G58:G60)</f>
        <v>126969.28</v>
      </c>
      <c r="H61" s="4"/>
      <c r="I61" s="29"/>
      <c r="J61" s="4"/>
      <c r="K61" s="91"/>
    </row>
    <row r="62" spans="1:11" ht="12.75">
      <c r="A62" s="36" t="s">
        <v>29</v>
      </c>
      <c r="B62" s="37" t="s">
        <v>68</v>
      </c>
      <c r="C62" s="37" t="s">
        <v>30</v>
      </c>
      <c r="D62" s="37" t="s">
        <v>108</v>
      </c>
      <c r="E62" s="37" t="s">
        <v>182</v>
      </c>
      <c r="F62" s="12">
        <v>1226148.3</v>
      </c>
      <c r="G62" s="12">
        <v>982983.06</v>
      </c>
      <c r="H62" s="11" t="s">
        <v>108</v>
      </c>
      <c r="I62" s="37" t="s">
        <v>183</v>
      </c>
      <c r="J62" s="46">
        <v>243165.24</v>
      </c>
      <c r="K62" s="163" t="s">
        <v>38</v>
      </c>
    </row>
    <row r="63" spans="1:11" ht="12.75">
      <c r="A63" s="32" t="s">
        <v>29</v>
      </c>
      <c r="B63" s="33" t="s">
        <v>68</v>
      </c>
      <c r="C63" s="33" t="s">
        <v>30</v>
      </c>
      <c r="D63" s="33" t="s">
        <v>214</v>
      </c>
      <c r="E63" s="33" t="s">
        <v>182</v>
      </c>
      <c r="F63" s="3">
        <v>10362.66</v>
      </c>
      <c r="G63" s="3">
        <v>10362.66</v>
      </c>
      <c r="H63" s="2" t="s">
        <v>39</v>
      </c>
      <c r="I63" s="33" t="s">
        <v>39</v>
      </c>
      <c r="J63" s="158" t="s">
        <v>39</v>
      </c>
      <c r="K63" s="92" t="s">
        <v>138</v>
      </c>
    </row>
    <row r="64" spans="1:11" ht="13.5" thickBot="1">
      <c r="A64" s="34" t="s">
        <v>29</v>
      </c>
      <c r="B64" s="35" t="s">
        <v>68</v>
      </c>
      <c r="C64" s="35" t="s">
        <v>30</v>
      </c>
      <c r="D64" s="35" t="s">
        <v>215</v>
      </c>
      <c r="E64" s="35" t="s">
        <v>182</v>
      </c>
      <c r="F64" s="17">
        <v>74210.41</v>
      </c>
      <c r="G64" s="17">
        <v>74210.41</v>
      </c>
      <c r="H64" s="19" t="s">
        <v>39</v>
      </c>
      <c r="I64" s="35" t="s">
        <v>39</v>
      </c>
      <c r="J64" s="165" t="s">
        <v>39</v>
      </c>
      <c r="K64" s="90" t="s">
        <v>186</v>
      </c>
    </row>
    <row r="65" spans="1:11" s="5" customFormat="1" ht="13.5" thickBot="1">
      <c r="A65" s="28"/>
      <c r="B65" s="29"/>
      <c r="C65" s="29"/>
      <c r="D65" s="29"/>
      <c r="E65" s="29"/>
      <c r="F65" s="23">
        <f>SUM(F62:F64)</f>
        <v>1310721.3699999999</v>
      </c>
      <c r="G65" s="23">
        <f>SUM(G62:G64)</f>
        <v>1067556.1300000001</v>
      </c>
      <c r="H65" s="4"/>
      <c r="I65" s="29"/>
      <c r="J65" s="23">
        <f>SUM(J62:J64)</f>
        <v>243165.24</v>
      </c>
      <c r="K65" s="91"/>
    </row>
    <row r="66" spans="1:11" ht="13.5" thickBot="1">
      <c r="A66" s="38" t="s">
        <v>31</v>
      </c>
      <c r="B66" s="39" t="s">
        <v>60</v>
      </c>
      <c r="C66" s="39" t="s">
        <v>32</v>
      </c>
      <c r="D66" s="39" t="s">
        <v>216</v>
      </c>
      <c r="E66" s="39" t="s">
        <v>182</v>
      </c>
      <c r="F66" s="21">
        <v>142505.83</v>
      </c>
      <c r="G66" s="21">
        <v>142505.83</v>
      </c>
      <c r="H66" s="20" t="s">
        <v>39</v>
      </c>
      <c r="I66" s="39" t="s">
        <v>39</v>
      </c>
      <c r="J66" s="166" t="s">
        <v>39</v>
      </c>
      <c r="K66" s="94" t="s">
        <v>138</v>
      </c>
    </row>
    <row r="67" spans="1:11" s="5" customFormat="1" ht="13.5" thickBot="1">
      <c r="A67" s="28"/>
      <c r="B67" s="29"/>
      <c r="C67" s="29"/>
      <c r="D67" s="29"/>
      <c r="E67" s="29"/>
      <c r="F67" s="23">
        <f>SUM(F66)</f>
        <v>142505.83</v>
      </c>
      <c r="G67" s="23">
        <f>SUM(G66)</f>
        <v>142505.83</v>
      </c>
      <c r="H67" s="4"/>
      <c r="I67" s="29"/>
      <c r="J67" s="4"/>
      <c r="K67" s="91"/>
    </row>
    <row r="68" spans="1:11" ht="13.5" thickBot="1">
      <c r="A68" s="38" t="s">
        <v>33</v>
      </c>
      <c r="B68" s="39" t="s">
        <v>61</v>
      </c>
      <c r="C68" s="39" t="s">
        <v>34</v>
      </c>
      <c r="D68" s="39" t="s">
        <v>181</v>
      </c>
      <c r="E68" s="39" t="s">
        <v>182</v>
      </c>
      <c r="F68" s="21">
        <v>43892.23</v>
      </c>
      <c r="G68" s="21">
        <v>43892.23</v>
      </c>
      <c r="H68" s="20" t="s">
        <v>39</v>
      </c>
      <c r="I68" s="39" t="s">
        <v>39</v>
      </c>
      <c r="J68" s="166" t="s">
        <v>39</v>
      </c>
      <c r="K68" s="94" t="s">
        <v>138</v>
      </c>
    </row>
    <row r="69" spans="1:11" s="5" customFormat="1" ht="13.5" thickBot="1">
      <c r="A69" s="28"/>
      <c r="B69" s="29"/>
      <c r="C69" s="29"/>
      <c r="D69" s="29"/>
      <c r="E69" s="29"/>
      <c r="F69" s="23">
        <f>SUM(F68)</f>
        <v>43892.23</v>
      </c>
      <c r="G69" s="23">
        <f>SUM(G68)</f>
        <v>43892.23</v>
      </c>
      <c r="H69" s="4"/>
      <c r="I69" s="29"/>
      <c r="J69" s="4"/>
      <c r="K69" s="91"/>
    </row>
    <row r="70" spans="1:11" ht="13.5" thickBot="1">
      <c r="A70" s="38" t="s">
        <v>36</v>
      </c>
      <c r="B70" s="39" t="s">
        <v>62</v>
      </c>
      <c r="C70" s="39" t="s">
        <v>37</v>
      </c>
      <c r="D70" s="39" t="s">
        <v>184</v>
      </c>
      <c r="E70" s="39" t="s">
        <v>182</v>
      </c>
      <c r="F70" s="21">
        <v>123532.59</v>
      </c>
      <c r="G70" s="21">
        <v>123532.59</v>
      </c>
      <c r="H70" s="20" t="s">
        <v>39</v>
      </c>
      <c r="I70" s="39" t="s">
        <v>39</v>
      </c>
      <c r="J70" s="166" t="s">
        <v>39</v>
      </c>
      <c r="K70" s="94" t="s">
        <v>186</v>
      </c>
    </row>
    <row r="71" spans="1:11" s="5" customFormat="1" ht="13.5" thickBot="1">
      <c r="A71" s="28"/>
      <c r="B71" s="29"/>
      <c r="C71" s="29"/>
      <c r="D71" s="29"/>
      <c r="E71" s="29"/>
      <c r="F71" s="23">
        <f>SUM(F70)</f>
        <v>123532.59</v>
      </c>
      <c r="G71" s="23">
        <f>SUM(G70)</f>
        <v>123532.59</v>
      </c>
      <c r="H71" s="4"/>
      <c r="I71" s="29"/>
      <c r="J71" s="4"/>
      <c r="K71" s="91"/>
    </row>
    <row r="72" spans="1:11" ht="13.5" thickBot="1">
      <c r="A72" s="38" t="s">
        <v>64</v>
      </c>
      <c r="B72" s="39" t="s">
        <v>63</v>
      </c>
      <c r="C72" s="39" t="s">
        <v>44</v>
      </c>
      <c r="D72" s="39" t="s">
        <v>217</v>
      </c>
      <c r="E72" s="39" t="s">
        <v>182</v>
      </c>
      <c r="F72" s="21">
        <v>33051.19</v>
      </c>
      <c r="G72" s="21">
        <v>33051.19</v>
      </c>
      <c r="H72" s="20" t="s">
        <v>39</v>
      </c>
      <c r="I72" s="39" t="s">
        <v>39</v>
      </c>
      <c r="J72" s="166" t="s">
        <v>39</v>
      </c>
      <c r="K72" s="94" t="s">
        <v>186</v>
      </c>
    </row>
    <row r="73" spans="1:11" s="5" customFormat="1" ht="13.5" thickBot="1">
      <c r="A73" s="53"/>
      <c r="B73" s="4"/>
      <c r="C73" s="4"/>
      <c r="D73" s="4"/>
      <c r="E73" s="4"/>
      <c r="F73" s="54">
        <f>SUM(F72)</f>
        <v>33051.19</v>
      </c>
      <c r="G73" s="54">
        <f>SUM(G72)</f>
        <v>33051.19</v>
      </c>
      <c r="H73" s="4"/>
      <c r="I73" s="29"/>
      <c r="J73" s="4"/>
      <c r="K73" s="91"/>
    </row>
    <row r="74" spans="1:11" s="5" customFormat="1" ht="13.5" thickBot="1">
      <c r="A74" s="53"/>
      <c r="B74" s="4"/>
      <c r="C74" s="4"/>
      <c r="D74" s="4"/>
      <c r="E74" s="4"/>
      <c r="F74" s="54">
        <f>F21+F26+F30+F35+F39+F43+F47+F49+F54+F57+F61+F65+F67+F69+F71+F73</f>
        <v>25539271.830000002</v>
      </c>
      <c r="G74" s="54">
        <f>G21+G26+G30+G35+G39+G43+G47+G49+G54+G57+G61+G65+G67+G69+G71+G73</f>
        <v>24178182.4</v>
      </c>
      <c r="H74" s="4"/>
      <c r="I74" s="29"/>
      <c r="J74" s="54">
        <f>J21+J26+J30+J35+J39+J43+J47+J49+J54+J57+J61+J65+J67+J69+J71+J73</f>
        <v>1361089.43</v>
      </c>
      <c r="K74" s="91"/>
    </row>
    <row r="79" spans="1:11" ht="25.5" customHeight="1">
      <c r="A79" s="271" t="s">
        <v>180</v>
      </c>
      <c r="B79" s="271"/>
      <c r="C79" s="271"/>
      <c r="D79" s="271"/>
      <c r="E79" s="271"/>
      <c r="F79" s="271"/>
      <c r="G79" s="271"/>
      <c r="H79" s="271"/>
      <c r="I79" s="271"/>
      <c r="J79" s="271"/>
      <c r="K79" s="88"/>
    </row>
    <row r="80" ht="12.75">
      <c r="K80" s="162"/>
    </row>
    <row r="81" ht="13.5" thickBot="1">
      <c r="K81" s="162"/>
    </row>
    <row r="82" spans="1:11" s="76" customFormat="1" ht="23.25" thickBot="1">
      <c r="A82" s="55" t="s">
        <v>5</v>
      </c>
      <c r="B82" s="56" t="s">
        <v>4</v>
      </c>
      <c r="C82" s="56" t="s">
        <v>3</v>
      </c>
      <c r="D82" s="56" t="s">
        <v>45</v>
      </c>
      <c r="E82" s="56" t="s">
        <v>46</v>
      </c>
      <c r="F82" s="56" t="s">
        <v>47</v>
      </c>
      <c r="G82" s="56" t="s">
        <v>48</v>
      </c>
      <c r="H82" s="56" t="s">
        <v>0</v>
      </c>
      <c r="I82" s="56" t="s">
        <v>1</v>
      </c>
      <c r="J82" s="56" t="s">
        <v>2</v>
      </c>
      <c r="K82" s="75" t="s">
        <v>65</v>
      </c>
    </row>
    <row r="83" spans="1:11" ht="12.75">
      <c r="A83" s="36" t="s">
        <v>21</v>
      </c>
      <c r="B83" s="37" t="s">
        <v>55</v>
      </c>
      <c r="C83" s="37" t="s">
        <v>22</v>
      </c>
      <c r="D83" s="37" t="s">
        <v>218</v>
      </c>
      <c r="E83" s="37" t="s">
        <v>182</v>
      </c>
      <c r="F83" s="12">
        <v>62544.87</v>
      </c>
      <c r="G83" s="12">
        <v>62544.87</v>
      </c>
      <c r="H83" s="11" t="s">
        <v>39</v>
      </c>
      <c r="I83" s="11" t="s">
        <v>39</v>
      </c>
      <c r="J83" s="11" t="s">
        <v>39</v>
      </c>
      <c r="K83" s="163" t="s">
        <v>38</v>
      </c>
    </row>
    <row r="84" spans="1:11" ht="13.5" thickBot="1">
      <c r="A84" s="34" t="s">
        <v>21</v>
      </c>
      <c r="B84" s="35" t="s">
        <v>55</v>
      </c>
      <c r="C84" s="35" t="s">
        <v>22</v>
      </c>
      <c r="D84" s="35" t="s">
        <v>219</v>
      </c>
      <c r="E84" s="35" t="s">
        <v>182</v>
      </c>
      <c r="F84" s="17">
        <v>221178.21</v>
      </c>
      <c r="G84" s="17">
        <v>221178.21</v>
      </c>
      <c r="H84" s="19" t="s">
        <v>39</v>
      </c>
      <c r="I84" s="19" t="s">
        <v>39</v>
      </c>
      <c r="J84" s="19" t="s">
        <v>39</v>
      </c>
      <c r="K84" s="90" t="s">
        <v>186</v>
      </c>
    </row>
    <row r="85" spans="1:11" ht="13.5" thickBot="1">
      <c r="A85" s="144"/>
      <c r="B85" s="20"/>
      <c r="C85" s="20"/>
      <c r="D85" s="20"/>
      <c r="E85" s="20"/>
      <c r="F85" s="20"/>
      <c r="G85" s="68">
        <f>SUM(G83:G84)</f>
        <v>283723.08</v>
      </c>
      <c r="H85" s="20"/>
      <c r="I85" s="20"/>
      <c r="J85" s="20"/>
      <c r="K85" s="94"/>
    </row>
    <row r="86" ht="12.75">
      <c r="K86" s="162"/>
    </row>
    <row r="90" spans="1:11" ht="25.5" customHeight="1">
      <c r="A90" s="271" t="s">
        <v>220</v>
      </c>
      <c r="B90" s="271"/>
      <c r="C90" s="271"/>
      <c r="D90" s="271"/>
      <c r="E90" s="271"/>
      <c r="F90" s="271"/>
      <c r="G90" s="271"/>
      <c r="H90" s="271"/>
      <c r="I90" s="271"/>
      <c r="J90" s="271"/>
      <c r="K90" s="88"/>
    </row>
    <row r="93" ht="13.5" thickBot="1"/>
    <row r="94" spans="1:9" s="76" customFormat="1" ht="34.5" thickBot="1">
      <c r="A94" s="55" t="s">
        <v>5</v>
      </c>
      <c r="B94" s="56" t="s">
        <v>4</v>
      </c>
      <c r="C94" s="56" t="s">
        <v>3</v>
      </c>
      <c r="D94" s="56" t="s">
        <v>45</v>
      </c>
      <c r="E94" s="56" t="s">
        <v>46</v>
      </c>
      <c r="F94" s="56" t="s">
        <v>47</v>
      </c>
      <c r="G94" s="56" t="s">
        <v>48</v>
      </c>
      <c r="H94" s="56" t="s">
        <v>129</v>
      </c>
      <c r="I94" s="75" t="s">
        <v>2</v>
      </c>
    </row>
    <row r="95" spans="1:9" ht="13.5" thickBot="1">
      <c r="A95" s="65" t="s">
        <v>8</v>
      </c>
      <c r="B95" s="66" t="s">
        <v>7</v>
      </c>
      <c r="C95" s="66" t="s">
        <v>6</v>
      </c>
      <c r="D95" s="66" t="s">
        <v>221</v>
      </c>
      <c r="E95" s="66" t="s">
        <v>222</v>
      </c>
      <c r="F95" s="64">
        <v>5900595.35</v>
      </c>
      <c r="G95" s="168">
        <v>3286431.51</v>
      </c>
      <c r="H95" s="149">
        <f>F95-G95</f>
        <v>2614163.84</v>
      </c>
      <c r="I95" s="67" t="s">
        <v>38</v>
      </c>
    </row>
    <row r="96" spans="1:9" s="5" customFormat="1" ht="13.5" thickBot="1">
      <c r="A96" s="28"/>
      <c r="B96" s="29"/>
      <c r="C96" s="29"/>
      <c r="D96" s="29"/>
      <c r="E96" s="29"/>
      <c r="F96" s="23">
        <f>SUM(F95)</f>
        <v>5900595.35</v>
      </c>
      <c r="G96" s="23">
        <f>SUM(G95)</f>
        <v>3286431.51</v>
      </c>
      <c r="H96" s="23">
        <f>SUM(H95)</f>
        <v>2614163.84</v>
      </c>
      <c r="I96" s="14"/>
    </row>
    <row r="97" spans="1:9" ht="13.5" thickBot="1">
      <c r="A97" s="38" t="s">
        <v>9</v>
      </c>
      <c r="B97" s="39" t="s">
        <v>49</v>
      </c>
      <c r="C97" s="39" t="s">
        <v>10</v>
      </c>
      <c r="D97" s="39" t="s">
        <v>223</v>
      </c>
      <c r="E97" s="39" t="s">
        <v>224</v>
      </c>
      <c r="F97" s="21">
        <v>3188392.47</v>
      </c>
      <c r="G97" s="169">
        <v>1775826.48</v>
      </c>
      <c r="H97" s="68">
        <f>F97-G97</f>
        <v>1412565.9900000002</v>
      </c>
      <c r="I97" s="57" t="s">
        <v>38</v>
      </c>
    </row>
    <row r="98" spans="1:9" s="5" customFormat="1" ht="13.5" thickBot="1">
      <c r="A98" s="28"/>
      <c r="B98" s="29"/>
      <c r="C98" s="29"/>
      <c r="D98" s="29"/>
      <c r="E98" s="29"/>
      <c r="F98" s="23">
        <f>SUM(F97)</f>
        <v>3188392.47</v>
      </c>
      <c r="G98" s="23">
        <f>SUM(G97)</f>
        <v>1775826.48</v>
      </c>
      <c r="H98" s="23">
        <f>SUM(H97)</f>
        <v>1412565.9900000002</v>
      </c>
      <c r="I98" s="14"/>
    </row>
    <row r="99" spans="1:9" ht="13.5" thickBot="1">
      <c r="A99" s="38" t="s">
        <v>29</v>
      </c>
      <c r="B99" s="39" t="s">
        <v>68</v>
      </c>
      <c r="C99" s="39" t="s">
        <v>30</v>
      </c>
      <c r="D99" s="39" t="s">
        <v>225</v>
      </c>
      <c r="E99" s="39" t="s">
        <v>224</v>
      </c>
      <c r="F99" s="21">
        <v>1142828.1</v>
      </c>
      <c r="G99" s="169">
        <v>636516.51</v>
      </c>
      <c r="H99" s="68">
        <f>F99-G99</f>
        <v>506311.5900000001</v>
      </c>
      <c r="I99" s="57" t="s">
        <v>38</v>
      </c>
    </row>
    <row r="100" spans="1:9" s="5" customFormat="1" ht="13.5" thickBot="1">
      <c r="A100" s="28"/>
      <c r="B100" s="29"/>
      <c r="C100" s="29"/>
      <c r="D100" s="29"/>
      <c r="E100" s="29"/>
      <c r="F100" s="23">
        <f>SUM(F99)</f>
        <v>1142828.1</v>
      </c>
      <c r="G100" s="23">
        <f>SUM(G99)</f>
        <v>636516.51</v>
      </c>
      <c r="H100" s="23">
        <f>SUM(H99)</f>
        <v>506311.5900000001</v>
      </c>
      <c r="I100" s="14"/>
    </row>
    <row r="101" spans="1:9" ht="13.5" thickBot="1">
      <c r="A101" s="170" t="s">
        <v>39</v>
      </c>
      <c r="B101" s="21" t="s">
        <v>39</v>
      </c>
      <c r="C101" s="21" t="s">
        <v>39</v>
      </c>
      <c r="D101" s="171"/>
      <c r="E101" s="171"/>
      <c r="F101" s="172">
        <f>F96+F98+F100</f>
        <v>10231815.92</v>
      </c>
      <c r="G101" s="172">
        <f>G96+G98+G100</f>
        <v>5698774.5</v>
      </c>
      <c r="H101" s="172">
        <f>H96+H98+H100</f>
        <v>4533041.42</v>
      </c>
      <c r="I101" s="173" t="s">
        <v>39</v>
      </c>
    </row>
  </sheetData>
  <sheetProtection/>
  <mergeCells count="4">
    <mergeCell ref="A1:J1"/>
    <mergeCell ref="A15:J15"/>
    <mergeCell ref="A79:J79"/>
    <mergeCell ref="A90:J9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94">
      <selection activeCell="A98" sqref="A98:J110"/>
    </sheetView>
  </sheetViews>
  <sheetFormatPr defaultColWidth="9.140625" defaultRowHeight="12.75"/>
  <cols>
    <col min="1" max="1" width="65.140625" style="0" bestFit="1" customWidth="1"/>
    <col min="2" max="3" width="7.8515625" style="0" bestFit="1" customWidth="1"/>
    <col min="4" max="4" width="6.421875" style="0" bestFit="1" customWidth="1"/>
    <col min="5" max="5" width="9.00390625" style="0" bestFit="1" customWidth="1"/>
    <col min="6" max="7" width="12.7109375" style="0" bestFit="1" customWidth="1"/>
    <col min="8" max="9" width="11.7109375" style="0" bestFit="1" customWidth="1"/>
    <col min="10" max="10" width="19.421875" style="0" bestFit="1" customWidth="1"/>
  </cols>
  <sheetData>
    <row r="1" spans="4:7" ht="12.75">
      <c r="D1" s="272"/>
      <c r="E1" s="273"/>
      <c r="F1" s="273"/>
      <c r="G1" s="273"/>
    </row>
    <row r="2" spans="1:11" ht="25.5" customHeight="1">
      <c r="A2" s="271" t="s">
        <v>226</v>
      </c>
      <c r="B2" s="271"/>
      <c r="C2" s="271"/>
      <c r="D2" s="271"/>
      <c r="E2" s="271"/>
      <c r="F2" s="271"/>
      <c r="G2" s="271"/>
      <c r="H2" s="271"/>
      <c r="I2" s="271"/>
      <c r="J2" s="271"/>
      <c r="K2" s="88"/>
    </row>
    <row r="5" ht="13.5" thickBot="1"/>
    <row r="6" spans="1:10" s="76" customFormat="1" ht="23.25" thickBot="1">
      <c r="A6" s="55" t="s">
        <v>5</v>
      </c>
      <c r="B6" s="56" t="s">
        <v>4</v>
      </c>
      <c r="C6" s="56" t="s">
        <v>3</v>
      </c>
      <c r="D6" s="56" t="s">
        <v>45</v>
      </c>
      <c r="E6" s="56" t="s">
        <v>46</v>
      </c>
      <c r="F6" s="56" t="s">
        <v>47</v>
      </c>
      <c r="G6" s="56" t="s">
        <v>48</v>
      </c>
      <c r="H6" s="56" t="s">
        <v>227</v>
      </c>
      <c r="I6" s="56" t="s">
        <v>129</v>
      </c>
      <c r="J6" s="75" t="s">
        <v>65</v>
      </c>
    </row>
    <row r="7" spans="1:10" ht="13.5" thickBot="1">
      <c r="A7" s="65" t="s">
        <v>9</v>
      </c>
      <c r="B7" s="66" t="s">
        <v>49</v>
      </c>
      <c r="C7" s="66" t="s">
        <v>10</v>
      </c>
      <c r="D7" s="66" t="s">
        <v>223</v>
      </c>
      <c r="E7" s="66" t="s">
        <v>224</v>
      </c>
      <c r="F7" s="64">
        <v>3188392.47</v>
      </c>
      <c r="G7" s="64">
        <v>1412565.99</v>
      </c>
      <c r="H7" s="149">
        <f>'[1]27.03.2018(21)'!G12</f>
        <v>1775826.48</v>
      </c>
      <c r="I7" s="149">
        <f>F7-G7-H7</f>
        <v>0</v>
      </c>
      <c r="J7" s="67" t="s">
        <v>176</v>
      </c>
    </row>
    <row r="8" spans="1:10" ht="13.5" thickBot="1">
      <c r="A8" s="38"/>
      <c r="B8" s="39"/>
      <c r="C8" s="39"/>
      <c r="D8" s="39"/>
      <c r="E8" s="39"/>
      <c r="F8" s="21">
        <f>F7</f>
        <v>3188392.47</v>
      </c>
      <c r="G8" s="21">
        <f>G7</f>
        <v>1412565.99</v>
      </c>
      <c r="H8" s="21">
        <f>H7</f>
        <v>1775826.48</v>
      </c>
      <c r="I8" s="20"/>
      <c r="J8" s="22"/>
    </row>
    <row r="9" spans="1:10" ht="13.5" thickBot="1">
      <c r="A9" s="38" t="s">
        <v>29</v>
      </c>
      <c r="B9" s="39" t="s">
        <v>68</v>
      </c>
      <c r="C9" s="39" t="s">
        <v>30</v>
      </c>
      <c r="D9" s="39" t="s">
        <v>225</v>
      </c>
      <c r="E9" s="39" t="s">
        <v>224</v>
      </c>
      <c r="F9" s="21">
        <v>1142828.1</v>
      </c>
      <c r="G9" s="21">
        <v>506311.59</v>
      </c>
      <c r="H9" s="68">
        <f>'[1]27.03.2018(21)'!G14</f>
        <v>636516.51</v>
      </c>
      <c r="I9" s="68">
        <f>F9-G9-H9</f>
        <v>0</v>
      </c>
      <c r="J9" s="57" t="s">
        <v>176</v>
      </c>
    </row>
    <row r="10" spans="1:10" ht="13.5" thickBot="1">
      <c r="A10" s="144"/>
      <c r="B10" s="20"/>
      <c r="C10" s="20"/>
      <c r="D10" s="20"/>
      <c r="E10" s="20"/>
      <c r="F10" s="68">
        <f>F9</f>
        <v>1142828.1</v>
      </c>
      <c r="G10" s="68">
        <f>G9</f>
        <v>506311.59</v>
      </c>
      <c r="H10" s="68">
        <f>H9</f>
        <v>636516.51</v>
      </c>
      <c r="I10" s="20"/>
      <c r="J10" s="22"/>
    </row>
    <row r="11" spans="1:10" ht="13.5" thickBot="1">
      <c r="A11" s="144"/>
      <c r="B11" s="20"/>
      <c r="C11" s="20"/>
      <c r="D11" s="20"/>
      <c r="E11" s="20"/>
      <c r="F11" s="68">
        <f>F8+F10</f>
        <v>4331220.57</v>
      </c>
      <c r="G11" s="68">
        <f>G8+G10</f>
        <v>1918877.58</v>
      </c>
      <c r="H11" s="68">
        <f>H8+H10</f>
        <v>2412342.99</v>
      </c>
      <c r="I11" s="20"/>
      <c r="J11" s="22"/>
    </row>
    <row r="14" spans="1:11" ht="25.5" customHeight="1">
      <c r="A14" s="271" t="s">
        <v>226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88"/>
    </row>
    <row r="17" ht="13.5" thickBot="1"/>
    <row r="18" spans="1:10" s="76" customFormat="1" ht="23.25" thickBot="1">
      <c r="A18" s="174" t="s">
        <v>5</v>
      </c>
      <c r="B18" s="175" t="s">
        <v>4</v>
      </c>
      <c r="C18" s="175" t="s">
        <v>3</v>
      </c>
      <c r="D18" s="175" t="s">
        <v>45</v>
      </c>
      <c r="E18" s="175" t="s">
        <v>46</v>
      </c>
      <c r="F18" s="175" t="s">
        <v>47</v>
      </c>
      <c r="G18" s="175" t="s">
        <v>48</v>
      </c>
      <c r="H18" s="175" t="s">
        <v>228</v>
      </c>
      <c r="I18" s="175" t="s">
        <v>229</v>
      </c>
      <c r="J18" s="176" t="s">
        <v>2</v>
      </c>
    </row>
    <row r="19" spans="1:10" ht="12.75">
      <c r="A19" s="31" t="s">
        <v>8</v>
      </c>
      <c r="B19" s="137" t="s">
        <v>7</v>
      </c>
      <c r="C19" s="137" t="s">
        <v>6</v>
      </c>
      <c r="D19" s="137" t="s">
        <v>221</v>
      </c>
      <c r="E19" s="137" t="s">
        <v>222</v>
      </c>
      <c r="F19" s="138">
        <v>5900595.35</v>
      </c>
      <c r="G19" s="138">
        <f>'[1]11.04.2018(23)'!$G$10</f>
        <v>2614163.84</v>
      </c>
      <c r="H19" s="177">
        <f>'[1]11.04.2018(23)'!$H$10</f>
        <v>3286431.51</v>
      </c>
      <c r="I19" s="177">
        <f>F19-G19-H19</f>
        <v>0</v>
      </c>
      <c r="J19" s="140" t="s">
        <v>38</v>
      </c>
    </row>
    <row r="20" spans="1:10" ht="13.5" thickBot="1">
      <c r="A20" s="34"/>
      <c r="B20" s="35"/>
      <c r="C20" s="35"/>
      <c r="D20" s="35"/>
      <c r="E20" s="35"/>
      <c r="F20" s="17"/>
      <c r="G20" s="17">
        <v>-52093.75</v>
      </c>
      <c r="H20" s="178"/>
      <c r="I20" s="178"/>
      <c r="J20" s="44" t="s">
        <v>230</v>
      </c>
    </row>
    <row r="21" spans="1:10" ht="13.5" thickBot="1">
      <c r="A21" s="179" t="s">
        <v>39</v>
      </c>
      <c r="B21" s="180" t="s">
        <v>39</v>
      </c>
      <c r="C21" s="180" t="s">
        <v>39</v>
      </c>
      <c r="D21" s="180" t="s">
        <v>39</v>
      </c>
      <c r="E21" s="180" t="s">
        <v>39</v>
      </c>
      <c r="F21" s="180" t="s">
        <v>39</v>
      </c>
      <c r="G21" s="181">
        <f>SUM(G19:G20)</f>
        <v>2562070.09</v>
      </c>
      <c r="H21" s="181">
        <f>SUM(H19:H20)</f>
        <v>3286431.51</v>
      </c>
      <c r="I21" s="180" t="s">
        <v>39</v>
      </c>
      <c r="J21" s="182" t="s">
        <v>231</v>
      </c>
    </row>
    <row r="25" spans="1:10" ht="12.75">
      <c r="A25" s="271" t="s">
        <v>267</v>
      </c>
      <c r="B25" s="271"/>
      <c r="C25" s="271"/>
      <c r="D25" s="271"/>
      <c r="E25" s="271"/>
      <c r="F25" s="271"/>
      <c r="G25" s="271"/>
      <c r="H25" s="271"/>
      <c r="I25" s="271"/>
      <c r="J25" s="271"/>
    </row>
    <row r="26" ht="13.5" thickBot="1"/>
    <row r="27" spans="1:11" ht="23.25" thickBot="1">
      <c r="A27" s="55" t="s">
        <v>5</v>
      </c>
      <c r="B27" s="56" t="s">
        <v>4</v>
      </c>
      <c r="C27" s="56" t="s">
        <v>3</v>
      </c>
      <c r="D27" s="56" t="s">
        <v>45</v>
      </c>
      <c r="E27" s="56" t="s">
        <v>46</v>
      </c>
      <c r="F27" s="56" t="s">
        <v>47</v>
      </c>
      <c r="G27" s="56" t="s">
        <v>48</v>
      </c>
      <c r="H27" s="56" t="s">
        <v>0</v>
      </c>
      <c r="I27" s="56" t="s">
        <v>1</v>
      </c>
      <c r="J27" s="56" t="s">
        <v>2</v>
      </c>
      <c r="K27" s="146" t="s">
        <v>65</v>
      </c>
    </row>
    <row r="28" spans="1:11" ht="12.75">
      <c r="A28" s="36" t="s">
        <v>8</v>
      </c>
      <c r="B28" s="37" t="s">
        <v>7</v>
      </c>
      <c r="C28" s="37" t="s">
        <v>6</v>
      </c>
      <c r="D28" s="37" t="s">
        <v>232</v>
      </c>
      <c r="E28" s="37" t="s">
        <v>233</v>
      </c>
      <c r="F28" s="12">
        <v>5630452.12</v>
      </c>
      <c r="G28" s="12">
        <v>4950021.75</v>
      </c>
      <c r="H28" s="11" t="s">
        <v>232</v>
      </c>
      <c r="I28" s="37" t="s">
        <v>234</v>
      </c>
      <c r="J28" s="12">
        <v>680430.37</v>
      </c>
      <c r="K28" s="13" t="s">
        <v>38</v>
      </c>
    </row>
    <row r="29" spans="1:11" ht="12.75">
      <c r="A29" s="32" t="s">
        <v>8</v>
      </c>
      <c r="B29" s="33" t="s">
        <v>7</v>
      </c>
      <c r="C29" s="33" t="s">
        <v>6</v>
      </c>
      <c r="D29" s="33" t="s">
        <v>235</v>
      </c>
      <c r="E29" s="33" t="s">
        <v>233</v>
      </c>
      <c r="F29" s="3">
        <v>387223.57</v>
      </c>
      <c r="G29" s="3">
        <v>387223.57</v>
      </c>
      <c r="H29" s="2" t="s">
        <v>39</v>
      </c>
      <c r="I29" s="33" t="s">
        <v>39</v>
      </c>
      <c r="J29" s="2" t="s">
        <v>39</v>
      </c>
      <c r="K29" s="48" t="s">
        <v>138</v>
      </c>
    </row>
    <row r="30" spans="1:11" ht="13.5" thickBot="1">
      <c r="A30" s="34" t="s">
        <v>8</v>
      </c>
      <c r="B30" s="35" t="s">
        <v>7</v>
      </c>
      <c r="C30" s="35" t="s">
        <v>6</v>
      </c>
      <c r="D30" s="35" t="s">
        <v>236</v>
      </c>
      <c r="E30" s="35" t="s">
        <v>233</v>
      </c>
      <c r="F30" s="17">
        <v>692358.16</v>
      </c>
      <c r="G30" s="17">
        <v>655899.62</v>
      </c>
      <c r="H30" s="19" t="s">
        <v>236</v>
      </c>
      <c r="I30" s="35" t="s">
        <v>234</v>
      </c>
      <c r="J30" s="17">
        <v>36458.54</v>
      </c>
      <c r="K30" s="44" t="s">
        <v>186</v>
      </c>
    </row>
    <row r="31" spans="1:11" ht="13.5" thickBot="1">
      <c r="A31" s="28"/>
      <c r="B31" s="29"/>
      <c r="C31" s="29"/>
      <c r="D31" s="29"/>
      <c r="E31" s="29"/>
      <c r="F31" s="23">
        <f>SUM(F28:F30)</f>
        <v>6710033.850000001</v>
      </c>
      <c r="G31" s="23">
        <f>SUM(G28:G30)</f>
        <v>5993144.94</v>
      </c>
      <c r="H31" s="4"/>
      <c r="I31" s="29"/>
      <c r="J31" s="23">
        <f>SUM(J28:J30)</f>
        <v>716888.91</v>
      </c>
      <c r="K31" s="14"/>
    </row>
    <row r="32" spans="1:11" ht="12.75">
      <c r="A32" s="36" t="s">
        <v>9</v>
      </c>
      <c r="B32" s="37" t="s">
        <v>49</v>
      </c>
      <c r="C32" s="37" t="s">
        <v>10</v>
      </c>
      <c r="D32" s="37" t="s">
        <v>237</v>
      </c>
      <c r="E32" s="37" t="s">
        <v>238</v>
      </c>
      <c r="F32" s="12">
        <v>3280405.23</v>
      </c>
      <c r="G32" s="12">
        <v>3280405.23</v>
      </c>
      <c r="H32" s="11" t="s">
        <v>39</v>
      </c>
      <c r="I32" s="37" t="s">
        <v>39</v>
      </c>
      <c r="J32" s="11" t="s">
        <v>39</v>
      </c>
      <c r="K32" s="13" t="s">
        <v>38</v>
      </c>
    </row>
    <row r="33" spans="1:11" ht="12.75">
      <c r="A33" s="32" t="s">
        <v>9</v>
      </c>
      <c r="B33" s="33" t="s">
        <v>49</v>
      </c>
      <c r="C33" s="33" t="s">
        <v>10</v>
      </c>
      <c r="D33" s="33" t="s">
        <v>239</v>
      </c>
      <c r="E33" s="33" t="s">
        <v>238</v>
      </c>
      <c r="F33" s="3">
        <v>420550.25</v>
      </c>
      <c r="G33" s="3">
        <v>420550.25</v>
      </c>
      <c r="H33" s="2" t="s">
        <v>39</v>
      </c>
      <c r="I33" s="33" t="s">
        <v>39</v>
      </c>
      <c r="J33" s="2" t="s">
        <v>39</v>
      </c>
      <c r="K33" s="48" t="s">
        <v>138</v>
      </c>
    </row>
    <row r="34" spans="1:11" ht="12.75">
      <c r="A34" s="32" t="s">
        <v>9</v>
      </c>
      <c r="B34" s="33" t="s">
        <v>49</v>
      </c>
      <c r="C34" s="33" t="s">
        <v>10</v>
      </c>
      <c r="D34" s="33" t="s">
        <v>240</v>
      </c>
      <c r="E34" s="33" t="s">
        <v>238</v>
      </c>
      <c r="F34" s="3">
        <v>1336194.33</v>
      </c>
      <c r="G34" s="3">
        <v>1336194.33</v>
      </c>
      <c r="H34" s="2" t="s">
        <v>39</v>
      </c>
      <c r="I34" s="33" t="s">
        <v>39</v>
      </c>
      <c r="J34" s="2" t="s">
        <v>39</v>
      </c>
      <c r="K34" s="48" t="s">
        <v>186</v>
      </c>
    </row>
    <row r="35" spans="1:11" ht="13.5" thickBot="1">
      <c r="A35" s="34" t="s">
        <v>9</v>
      </c>
      <c r="B35" s="35" t="s">
        <v>49</v>
      </c>
      <c r="C35" s="35" t="s">
        <v>10</v>
      </c>
      <c r="D35" s="35" t="s">
        <v>241</v>
      </c>
      <c r="E35" s="35" t="s">
        <v>238</v>
      </c>
      <c r="F35" s="17">
        <v>61261.2</v>
      </c>
      <c r="G35" s="17">
        <v>61261.2</v>
      </c>
      <c r="H35" s="19" t="s">
        <v>39</v>
      </c>
      <c r="I35" s="35" t="s">
        <v>39</v>
      </c>
      <c r="J35" s="19" t="s">
        <v>39</v>
      </c>
      <c r="K35" s="44" t="s">
        <v>191</v>
      </c>
    </row>
    <row r="36" spans="1:11" ht="13.5" thickBot="1">
      <c r="A36" s="28"/>
      <c r="B36" s="29"/>
      <c r="C36" s="29"/>
      <c r="D36" s="29"/>
      <c r="E36" s="29"/>
      <c r="F36" s="23">
        <f>SUM(F32:F35)</f>
        <v>5098411.010000001</v>
      </c>
      <c r="G36" s="23">
        <f>SUM(G32:G35)</f>
        <v>5098411.010000001</v>
      </c>
      <c r="H36" s="4"/>
      <c r="I36" s="29"/>
      <c r="J36" s="23">
        <f>SUM(J32:J35)</f>
        <v>0</v>
      </c>
      <c r="K36" s="14"/>
    </row>
    <row r="37" spans="1:11" ht="12.75">
      <c r="A37" s="36" t="s">
        <v>11</v>
      </c>
      <c r="B37" s="37" t="s">
        <v>50</v>
      </c>
      <c r="C37" s="37" t="s">
        <v>12</v>
      </c>
      <c r="D37" s="37" t="s">
        <v>242</v>
      </c>
      <c r="E37" s="37" t="s">
        <v>233</v>
      </c>
      <c r="F37" s="12">
        <v>1147432.89</v>
      </c>
      <c r="G37" s="12">
        <v>925579.76</v>
      </c>
      <c r="H37" s="11" t="s">
        <v>242</v>
      </c>
      <c r="I37" s="37" t="s">
        <v>234</v>
      </c>
      <c r="J37" s="12">
        <v>221853.13</v>
      </c>
      <c r="K37" s="13" t="s">
        <v>38</v>
      </c>
    </row>
    <row r="38" spans="1:11" ht="12.75">
      <c r="A38" s="32" t="s">
        <v>11</v>
      </c>
      <c r="B38" s="33" t="s">
        <v>50</v>
      </c>
      <c r="C38" s="33" t="s">
        <v>12</v>
      </c>
      <c r="D38" s="33" t="s">
        <v>243</v>
      </c>
      <c r="E38" s="33" t="s">
        <v>233</v>
      </c>
      <c r="F38" s="3">
        <v>5972.4</v>
      </c>
      <c r="G38" s="3">
        <v>3981.6</v>
      </c>
      <c r="H38" s="2" t="s">
        <v>243</v>
      </c>
      <c r="I38" s="33" t="s">
        <v>234</v>
      </c>
      <c r="J38" s="3">
        <v>1990.8</v>
      </c>
      <c r="K38" s="48" t="s">
        <v>138</v>
      </c>
    </row>
    <row r="39" spans="1:11" ht="13.5" thickBot="1">
      <c r="A39" s="34" t="s">
        <v>11</v>
      </c>
      <c r="B39" s="35" t="s">
        <v>50</v>
      </c>
      <c r="C39" s="35" t="s">
        <v>12</v>
      </c>
      <c r="D39" s="35" t="s">
        <v>244</v>
      </c>
      <c r="E39" s="35" t="s">
        <v>233</v>
      </c>
      <c r="F39" s="17">
        <v>191204.54</v>
      </c>
      <c r="G39" s="17">
        <v>176076.05</v>
      </c>
      <c r="H39" s="19" t="s">
        <v>244</v>
      </c>
      <c r="I39" s="35" t="s">
        <v>234</v>
      </c>
      <c r="J39" s="17">
        <v>15128.49</v>
      </c>
      <c r="K39" s="44" t="s">
        <v>186</v>
      </c>
    </row>
    <row r="40" spans="1:11" ht="13.5" thickBot="1">
      <c r="A40" s="28"/>
      <c r="B40" s="29"/>
      <c r="C40" s="29"/>
      <c r="D40" s="29"/>
      <c r="E40" s="29"/>
      <c r="F40" s="23">
        <f>SUM(F37:F39)</f>
        <v>1344609.8299999998</v>
      </c>
      <c r="G40" s="23">
        <f>SUM(G37:G39)</f>
        <v>1105637.41</v>
      </c>
      <c r="H40" s="4"/>
      <c r="I40" s="29"/>
      <c r="J40" s="23">
        <f>SUM(J37:J39)</f>
        <v>238972.41999999998</v>
      </c>
      <c r="K40" s="14"/>
    </row>
    <row r="41" spans="1:11" ht="12.75">
      <c r="A41" s="36" t="s">
        <v>13</v>
      </c>
      <c r="B41" s="37" t="s">
        <v>51</v>
      </c>
      <c r="C41" s="37" t="s">
        <v>14</v>
      </c>
      <c r="D41" s="37" t="s">
        <v>204</v>
      </c>
      <c r="E41" s="37" t="s">
        <v>233</v>
      </c>
      <c r="F41" s="12">
        <v>567754.99</v>
      </c>
      <c r="G41" s="12">
        <v>567754.99</v>
      </c>
      <c r="H41" s="11" t="s">
        <v>39</v>
      </c>
      <c r="I41" s="37" t="s">
        <v>39</v>
      </c>
      <c r="J41" s="11" t="s">
        <v>39</v>
      </c>
      <c r="K41" s="13" t="s">
        <v>38</v>
      </c>
    </row>
    <row r="42" spans="1:11" ht="12.75">
      <c r="A42" s="32" t="s">
        <v>13</v>
      </c>
      <c r="B42" s="33" t="s">
        <v>51</v>
      </c>
      <c r="C42" s="33" t="s">
        <v>14</v>
      </c>
      <c r="D42" s="33" t="s">
        <v>245</v>
      </c>
      <c r="E42" s="33" t="s">
        <v>233</v>
      </c>
      <c r="F42" s="3">
        <v>245745.34</v>
      </c>
      <c r="G42" s="3">
        <v>245745.34</v>
      </c>
      <c r="H42" s="2" t="s">
        <v>39</v>
      </c>
      <c r="I42" s="33" t="s">
        <v>39</v>
      </c>
      <c r="J42" s="2" t="s">
        <v>39</v>
      </c>
      <c r="K42" s="48" t="s">
        <v>138</v>
      </c>
    </row>
    <row r="43" spans="1:11" ht="12.75">
      <c r="A43" s="32" t="s">
        <v>13</v>
      </c>
      <c r="B43" s="33" t="s">
        <v>51</v>
      </c>
      <c r="C43" s="33" t="s">
        <v>14</v>
      </c>
      <c r="D43" s="33" t="s">
        <v>205</v>
      </c>
      <c r="E43" s="33" t="s">
        <v>233</v>
      </c>
      <c r="F43" s="3">
        <v>179056</v>
      </c>
      <c r="G43" s="3">
        <v>179056</v>
      </c>
      <c r="H43" s="2" t="s">
        <v>39</v>
      </c>
      <c r="I43" s="33" t="s">
        <v>39</v>
      </c>
      <c r="J43" s="2" t="s">
        <v>39</v>
      </c>
      <c r="K43" s="48" t="s">
        <v>186</v>
      </c>
    </row>
    <row r="44" spans="1:11" ht="13.5" thickBot="1">
      <c r="A44" s="34" t="s">
        <v>13</v>
      </c>
      <c r="B44" s="35" t="s">
        <v>51</v>
      </c>
      <c r="C44" s="35" t="s">
        <v>14</v>
      </c>
      <c r="D44" s="35" t="s">
        <v>246</v>
      </c>
      <c r="E44" s="35" t="s">
        <v>233</v>
      </c>
      <c r="F44" s="17">
        <v>52307.64</v>
      </c>
      <c r="G44" s="17">
        <v>52307.64</v>
      </c>
      <c r="H44" s="19" t="s">
        <v>39</v>
      </c>
      <c r="I44" s="35" t="s">
        <v>39</v>
      </c>
      <c r="J44" s="19" t="s">
        <v>39</v>
      </c>
      <c r="K44" s="44" t="s">
        <v>191</v>
      </c>
    </row>
    <row r="45" spans="1:11" ht="13.5" thickBot="1">
      <c r="A45" s="28"/>
      <c r="B45" s="29"/>
      <c r="C45" s="29"/>
      <c r="D45" s="29"/>
      <c r="E45" s="29"/>
      <c r="F45" s="23">
        <f>SUM(F41:F44)</f>
        <v>1044863.97</v>
      </c>
      <c r="G45" s="23">
        <f>SUM(G41:G44)</f>
        <v>1044863.97</v>
      </c>
      <c r="H45" s="4"/>
      <c r="I45" s="29"/>
      <c r="J45" s="23">
        <f>SUM(J41:J44)</f>
        <v>0</v>
      </c>
      <c r="K45" s="14"/>
    </row>
    <row r="46" spans="1:11" ht="12.75">
      <c r="A46" s="36" t="s">
        <v>15</v>
      </c>
      <c r="B46" s="37" t="s">
        <v>52</v>
      </c>
      <c r="C46" s="37" t="s">
        <v>16</v>
      </c>
      <c r="D46" s="37" t="s">
        <v>247</v>
      </c>
      <c r="E46" s="37" t="s">
        <v>233</v>
      </c>
      <c r="F46" s="12">
        <v>960590.95</v>
      </c>
      <c r="G46" s="12">
        <v>960590.95</v>
      </c>
      <c r="H46" s="11" t="s">
        <v>39</v>
      </c>
      <c r="I46" s="37" t="s">
        <v>39</v>
      </c>
      <c r="J46" s="11" t="s">
        <v>39</v>
      </c>
      <c r="K46" s="13" t="s">
        <v>38</v>
      </c>
    </row>
    <row r="47" spans="1:11" ht="12.75">
      <c r="A47" s="32" t="s">
        <v>15</v>
      </c>
      <c r="B47" s="33" t="s">
        <v>52</v>
      </c>
      <c r="C47" s="33" t="s">
        <v>16</v>
      </c>
      <c r="D47" s="33" t="s">
        <v>248</v>
      </c>
      <c r="E47" s="33" t="s">
        <v>233</v>
      </c>
      <c r="F47" s="3">
        <v>34989.8</v>
      </c>
      <c r="G47" s="3">
        <v>34989.8</v>
      </c>
      <c r="H47" s="2" t="s">
        <v>39</v>
      </c>
      <c r="I47" s="33" t="s">
        <v>39</v>
      </c>
      <c r="J47" s="2" t="s">
        <v>39</v>
      </c>
      <c r="K47" s="48" t="s">
        <v>138</v>
      </c>
    </row>
    <row r="48" spans="1:11" ht="13.5" thickBot="1">
      <c r="A48" s="34" t="s">
        <v>15</v>
      </c>
      <c r="B48" s="35" t="s">
        <v>52</v>
      </c>
      <c r="C48" s="35" t="s">
        <v>16</v>
      </c>
      <c r="D48" s="35" t="s">
        <v>249</v>
      </c>
      <c r="E48" s="35" t="s">
        <v>233</v>
      </c>
      <c r="F48" s="17">
        <v>259065</v>
      </c>
      <c r="G48" s="17">
        <v>259065</v>
      </c>
      <c r="H48" s="19" t="s">
        <v>39</v>
      </c>
      <c r="I48" s="35" t="s">
        <v>39</v>
      </c>
      <c r="J48" s="19" t="s">
        <v>39</v>
      </c>
      <c r="K48" s="44" t="s">
        <v>186</v>
      </c>
    </row>
    <row r="49" spans="1:11" ht="13.5" thickBot="1">
      <c r="A49" s="28"/>
      <c r="B49" s="29"/>
      <c r="C49" s="29"/>
      <c r="D49" s="29"/>
      <c r="E49" s="29"/>
      <c r="F49" s="23">
        <f>SUM(F46:F48)</f>
        <v>1254645.75</v>
      </c>
      <c r="G49" s="23">
        <f>SUM(G46:G48)</f>
        <v>1254645.75</v>
      </c>
      <c r="H49" s="4"/>
      <c r="I49" s="29"/>
      <c r="J49" s="23">
        <f>SUM(J46:J48)</f>
        <v>0</v>
      </c>
      <c r="K49" s="14"/>
    </row>
    <row r="50" spans="1:11" ht="12.75">
      <c r="A50" s="36" t="s">
        <v>17</v>
      </c>
      <c r="B50" s="37" t="s">
        <v>53</v>
      </c>
      <c r="C50" s="37" t="s">
        <v>18</v>
      </c>
      <c r="D50" s="37" t="s">
        <v>101</v>
      </c>
      <c r="E50" s="37" t="s">
        <v>233</v>
      </c>
      <c r="F50" s="12">
        <v>1426527.74</v>
      </c>
      <c r="G50" s="12">
        <v>1426527.74</v>
      </c>
      <c r="H50" s="11" t="s">
        <v>39</v>
      </c>
      <c r="I50" s="37" t="s">
        <v>39</v>
      </c>
      <c r="J50" s="11" t="s">
        <v>39</v>
      </c>
      <c r="K50" s="13" t="s">
        <v>38</v>
      </c>
    </row>
    <row r="51" spans="1:11" ht="12.75">
      <c r="A51" s="32" t="s">
        <v>17</v>
      </c>
      <c r="B51" s="33" t="s">
        <v>53</v>
      </c>
      <c r="C51" s="33" t="s">
        <v>18</v>
      </c>
      <c r="D51" s="33" t="s">
        <v>100</v>
      </c>
      <c r="E51" s="33" t="s">
        <v>233</v>
      </c>
      <c r="F51" s="3">
        <v>965388.52</v>
      </c>
      <c r="G51" s="3">
        <v>965388.52</v>
      </c>
      <c r="H51" s="2" t="s">
        <v>39</v>
      </c>
      <c r="I51" s="33" t="s">
        <v>39</v>
      </c>
      <c r="J51" s="2" t="s">
        <v>39</v>
      </c>
      <c r="K51" s="48" t="s">
        <v>138</v>
      </c>
    </row>
    <row r="52" spans="1:11" ht="13.5" thickBot="1">
      <c r="A52" s="34" t="s">
        <v>17</v>
      </c>
      <c r="B52" s="35" t="s">
        <v>53</v>
      </c>
      <c r="C52" s="35" t="s">
        <v>18</v>
      </c>
      <c r="D52" s="35" t="s">
        <v>102</v>
      </c>
      <c r="E52" s="35" t="s">
        <v>233</v>
      </c>
      <c r="F52" s="17">
        <v>7524</v>
      </c>
      <c r="G52" s="17">
        <v>7524</v>
      </c>
      <c r="H52" s="19" t="s">
        <v>39</v>
      </c>
      <c r="I52" s="35" t="s">
        <v>39</v>
      </c>
      <c r="J52" s="19" t="s">
        <v>39</v>
      </c>
      <c r="K52" s="44" t="s">
        <v>186</v>
      </c>
    </row>
    <row r="53" spans="1:11" ht="13.5" thickBot="1">
      <c r="A53" s="28"/>
      <c r="B53" s="29"/>
      <c r="C53" s="29"/>
      <c r="D53" s="29"/>
      <c r="E53" s="29"/>
      <c r="F53" s="23">
        <f>SUM(F50:F52)</f>
        <v>2399440.26</v>
      </c>
      <c r="G53" s="23">
        <f>SUM(G50:G52)</f>
        <v>2399440.26</v>
      </c>
      <c r="H53" s="4"/>
      <c r="I53" s="29"/>
      <c r="J53" s="23">
        <f>SUM(J50:J52)</f>
        <v>0</v>
      </c>
      <c r="K53" s="14"/>
    </row>
    <row r="54" spans="1:11" ht="12.75">
      <c r="A54" s="36" t="s">
        <v>19</v>
      </c>
      <c r="B54" s="37" t="s">
        <v>54</v>
      </c>
      <c r="C54" s="37" t="s">
        <v>20</v>
      </c>
      <c r="D54" s="37" t="s">
        <v>217</v>
      </c>
      <c r="E54" s="37" t="s">
        <v>233</v>
      </c>
      <c r="F54" s="12">
        <v>82805.32</v>
      </c>
      <c r="G54" s="12">
        <v>82805.32</v>
      </c>
      <c r="H54" s="11" t="s">
        <v>39</v>
      </c>
      <c r="I54" s="37" t="s">
        <v>39</v>
      </c>
      <c r="J54" s="11" t="s">
        <v>39</v>
      </c>
      <c r="K54" s="13" t="s">
        <v>38</v>
      </c>
    </row>
    <row r="55" spans="1:11" ht="12.75">
      <c r="A55" s="32" t="s">
        <v>19</v>
      </c>
      <c r="B55" s="33" t="s">
        <v>54</v>
      </c>
      <c r="C55" s="33" t="s">
        <v>20</v>
      </c>
      <c r="D55" s="33" t="s">
        <v>167</v>
      </c>
      <c r="E55" s="33" t="s">
        <v>233</v>
      </c>
      <c r="F55" s="3">
        <v>70539.68</v>
      </c>
      <c r="G55" s="3">
        <v>70539.68</v>
      </c>
      <c r="H55" s="2" t="s">
        <v>39</v>
      </c>
      <c r="I55" s="33" t="s">
        <v>39</v>
      </c>
      <c r="J55" s="2" t="s">
        <v>39</v>
      </c>
      <c r="K55" s="48" t="s">
        <v>138</v>
      </c>
    </row>
    <row r="56" spans="1:11" ht="13.5" thickBot="1">
      <c r="A56" s="34" t="s">
        <v>19</v>
      </c>
      <c r="B56" s="35" t="s">
        <v>54</v>
      </c>
      <c r="C56" s="35" t="s">
        <v>20</v>
      </c>
      <c r="D56" s="35" t="s">
        <v>250</v>
      </c>
      <c r="E56" s="35" t="s">
        <v>233</v>
      </c>
      <c r="F56" s="17">
        <v>51437.08</v>
      </c>
      <c r="G56" s="17">
        <v>51437.08</v>
      </c>
      <c r="H56" s="19" t="s">
        <v>39</v>
      </c>
      <c r="I56" s="35" t="s">
        <v>39</v>
      </c>
      <c r="J56" s="19" t="s">
        <v>39</v>
      </c>
      <c r="K56" s="44" t="s">
        <v>186</v>
      </c>
    </row>
    <row r="57" spans="1:11" ht="13.5" thickBot="1">
      <c r="A57" s="28"/>
      <c r="B57" s="29"/>
      <c r="C57" s="29"/>
      <c r="D57" s="29"/>
      <c r="E57" s="29"/>
      <c r="F57" s="23">
        <f>SUM(F54:F56)</f>
        <v>204782.08000000002</v>
      </c>
      <c r="G57" s="23">
        <f>SUM(G54:G56)</f>
        <v>204782.08000000002</v>
      </c>
      <c r="H57" s="4"/>
      <c r="I57" s="29"/>
      <c r="J57" s="23">
        <f>SUM(J54:J56)</f>
        <v>0</v>
      </c>
      <c r="K57" s="14"/>
    </row>
    <row r="58" spans="1:11" ht="12.75">
      <c r="A58" s="36" t="s">
        <v>21</v>
      </c>
      <c r="B58" s="37" t="s">
        <v>55</v>
      </c>
      <c r="C58" s="37" t="s">
        <v>22</v>
      </c>
      <c r="D58" s="37" t="s">
        <v>251</v>
      </c>
      <c r="E58" s="37" t="s">
        <v>233</v>
      </c>
      <c r="F58" s="12">
        <v>61541.28</v>
      </c>
      <c r="G58" s="12">
        <v>61541.28</v>
      </c>
      <c r="H58" s="11" t="s">
        <v>39</v>
      </c>
      <c r="I58" s="37" t="s">
        <v>39</v>
      </c>
      <c r="J58" s="11" t="s">
        <v>39</v>
      </c>
      <c r="K58" s="13" t="s">
        <v>38</v>
      </c>
    </row>
    <row r="59" spans="1:11" ht="13.5" thickBot="1">
      <c r="A59" s="34" t="s">
        <v>21</v>
      </c>
      <c r="B59" s="35" t="s">
        <v>55</v>
      </c>
      <c r="C59" s="35" t="s">
        <v>22</v>
      </c>
      <c r="D59" s="35" t="s">
        <v>252</v>
      </c>
      <c r="E59" s="35" t="s">
        <v>233</v>
      </c>
      <c r="F59" s="17">
        <v>213222.1</v>
      </c>
      <c r="G59" s="17">
        <v>213222.1</v>
      </c>
      <c r="H59" s="19" t="s">
        <v>39</v>
      </c>
      <c r="I59" s="35" t="s">
        <v>39</v>
      </c>
      <c r="J59" s="19" t="s">
        <v>39</v>
      </c>
      <c r="K59" s="44" t="s">
        <v>186</v>
      </c>
    </row>
    <row r="60" spans="1:11" ht="13.5" thickBot="1">
      <c r="A60" s="28"/>
      <c r="B60" s="29"/>
      <c r="C60" s="29"/>
      <c r="D60" s="29"/>
      <c r="E60" s="29"/>
      <c r="F60" s="23">
        <f>SUM(F58:F59)</f>
        <v>274763.38</v>
      </c>
      <c r="G60" s="23">
        <f>SUM(G58:G59)</f>
        <v>274763.38</v>
      </c>
      <c r="H60" s="4"/>
      <c r="I60" s="29"/>
      <c r="J60" s="23">
        <f>SUM(J58:J59)</f>
        <v>0</v>
      </c>
      <c r="K60" s="14"/>
    </row>
    <row r="61" spans="1:11" ht="13.5" thickBot="1">
      <c r="A61" s="38" t="s">
        <v>74</v>
      </c>
      <c r="B61" s="39" t="s">
        <v>57</v>
      </c>
      <c r="C61" s="39" t="s">
        <v>35</v>
      </c>
      <c r="D61" s="39" t="s">
        <v>253</v>
      </c>
      <c r="E61" s="39" t="s">
        <v>238</v>
      </c>
      <c r="F61" s="21">
        <v>125273.29</v>
      </c>
      <c r="G61" s="21">
        <v>125273.29</v>
      </c>
      <c r="H61" s="20" t="s">
        <v>39</v>
      </c>
      <c r="I61" s="39" t="s">
        <v>39</v>
      </c>
      <c r="J61" s="20" t="s">
        <v>39</v>
      </c>
      <c r="K61" s="57" t="s">
        <v>38</v>
      </c>
    </row>
    <row r="62" spans="1:11" ht="13.5" thickBot="1">
      <c r="A62" s="28"/>
      <c r="B62" s="29"/>
      <c r="C62" s="29"/>
      <c r="D62" s="29"/>
      <c r="E62" s="29"/>
      <c r="F62" s="23">
        <f>SUM(F61)</f>
        <v>125273.29</v>
      </c>
      <c r="G62" s="23">
        <f>SUM(G61)</f>
        <v>125273.29</v>
      </c>
      <c r="H62" s="4"/>
      <c r="I62" s="29"/>
      <c r="J62" s="23">
        <f>SUM(J61)</f>
        <v>0</v>
      </c>
      <c r="K62" s="14"/>
    </row>
    <row r="63" spans="1:11" ht="12.75">
      <c r="A63" s="31" t="s">
        <v>23</v>
      </c>
      <c r="B63" s="137" t="s">
        <v>58</v>
      </c>
      <c r="C63" s="137" t="s">
        <v>24</v>
      </c>
      <c r="D63" s="137" t="s">
        <v>254</v>
      </c>
      <c r="E63" s="137" t="s">
        <v>233</v>
      </c>
      <c r="F63" s="138">
        <v>423170.51</v>
      </c>
      <c r="G63" s="138">
        <v>423170.51</v>
      </c>
      <c r="H63" s="139" t="s">
        <v>39</v>
      </c>
      <c r="I63" s="137" t="s">
        <v>39</v>
      </c>
      <c r="J63" s="139" t="s">
        <v>39</v>
      </c>
      <c r="K63" s="140" t="s">
        <v>38</v>
      </c>
    </row>
    <row r="64" spans="1:11" ht="12.75">
      <c r="A64" s="32" t="s">
        <v>23</v>
      </c>
      <c r="B64" s="33" t="s">
        <v>58</v>
      </c>
      <c r="C64" s="33" t="s">
        <v>24</v>
      </c>
      <c r="D64" s="33" t="s">
        <v>255</v>
      </c>
      <c r="E64" s="33" t="s">
        <v>233</v>
      </c>
      <c r="F64" s="3">
        <v>151031.46</v>
      </c>
      <c r="G64" s="3">
        <v>151031.46</v>
      </c>
      <c r="H64" s="2" t="s">
        <v>39</v>
      </c>
      <c r="I64" s="33" t="s">
        <v>39</v>
      </c>
      <c r="J64" s="2" t="s">
        <v>39</v>
      </c>
      <c r="K64" s="48" t="s">
        <v>138</v>
      </c>
    </row>
    <row r="65" spans="1:11" ht="12.75">
      <c r="A65" s="32" t="s">
        <v>23</v>
      </c>
      <c r="B65" s="33" t="s">
        <v>58</v>
      </c>
      <c r="C65" s="33" t="s">
        <v>24</v>
      </c>
      <c r="D65" s="33" t="s">
        <v>256</v>
      </c>
      <c r="E65" s="33" t="s">
        <v>233</v>
      </c>
      <c r="F65" s="3">
        <v>259079.98</v>
      </c>
      <c r="G65" s="3">
        <v>259079.98</v>
      </c>
      <c r="H65" s="2" t="s">
        <v>39</v>
      </c>
      <c r="I65" s="33" t="s">
        <v>39</v>
      </c>
      <c r="J65" s="2" t="s">
        <v>39</v>
      </c>
      <c r="K65" s="48" t="s">
        <v>186</v>
      </c>
    </row>
    <row r="66" spans="1:11" ht="13.5" thickBot="1">
      <c r="A66" s="34" t="s">
        <v>23</v>
      </c>
      <c r="B66" s="35" t="s">
        <v>58</v>
      </c>
      <c r="C66" s="35" t="s">
        <v>24</v>
      </c>
      <c r="D66" s="35" t="s">
        <v>257</v>
      </c>
      <c r="E66" s="35" t="s">
        <v>233</v>
      </c>
      <c r="F66" s="17">
        <v>40997.88</v>
      </c>
      <c r="G66" s="17">
        <v>40997.88</v>
      </c>
      <c r="H66" s="19" t="s">
        <v>39</v>
      </c>
      <c r="I66" s="35" t="s">
        <v>39</v>
      </c>
      <c r="J66" s="19" t="s">
        <v>39</v>
      </c>
      <c r="K66" s="44" t="s">
        <v>191</v>
      </c>
    </row>
    <row r="67" spans="1:11" ht="13.5" thickBot="1">
      <c r="A67" s="28"/>
      <c r="B67" s="29"/>
      <c r="C67" s="29"/>
      <c r="D67" s="29"/>
      <c r="E67" s="29"/>
      <c r="F67" s="23">
        <f>SUM(F63:F66)</f>
        <v>874279.83</v>
      </c>
      <c r="G67" s="23">
        <f>SUM(G63:G66)</f>
        <v>874279.83</v>
      </c>
      <c r="H67" s="4"/>
      <c r="I67" s="29"/>
      <c r="J67" s="23">
        <f>SUM(J63:J66)</f>
        <v>0</v>
      </c>
      <c r="K67" s="14"/>
    </row>
    <row r="68" spans="1:11" ht="12.75">
      <c r="A68" s="36" t="s">
        <v>25</v>
      </c>
      <c r="B68" s="37" t="s">
        <v>59</v>
      </c>
      <c r="C68" s="37" t="s">
        <v>26</v>
      </c>
      <c r="D68" s="37" t="s">
        <v>256</v>
      </c>
      <c r="E68" s="37" t="s">
        <v>233</v>
      </c>
      <c r="F68" s="12">
        <v>61240.04</v>
      </c>
      <c r="G68" s="12">
        <v>61240.04</v>
      </c>
      <c r="H68" s="11" t="s">
        <v>39</v>
      </c>
      <c r="I68" s="37" t="s">
        <v>39</v>
      </c>
      <c r="J68" s="11" t="s">
        <v>39</v>
      </c>
      <c r="K68" s="13" t="s">
        <v>38</v>
      </c>
    </row>
    <row r="69" spans="1:11" ht="13.5" thickBot="1">
      <c r="A69" s="34" t="s">
        <v>25</v>
      </c>
      <c r="B69" s="35" t="s">
        <v>59</v>
      </c>
      <c r="C69" s="35" t="s">
        <v>26</v>
      </c>
      <c r="D69" s="35" t="s">
        <v>257</v>
      </c>
      <c r="E69" s="35" t="s">
        <v>233</v>
      </c>
      <c r="F69" s="17">
        <v>127297.87</v>
      </c>
      <c r="G69" s="17">
        <v>127297.87</v>
      </c>
      <c r="H69" s="19" t="s">
        <v>39</v>
      </c>
      <c r="I69" s="35" t="s">
        <v>39</v>
      </c>
      <c r="J69" s="19" t="s">
        <v>39</v>
      </c>
      <c r="K69" s="44" t="s">
        <v>186</v>
      </c>
    </row>
    <row r="70" spans="1:11" ht="13.5" thickBot="1">
      <c r="A70" s="28"/>
      <c r="B70" s="29"/>
      <c r="C70" s="29"/>
      <c r="D70" s="29"/>
      <c r="E70" s="29"/>
      <c r="F70" s="23">
        <f>SUM(F68:F69)</f>
        <v>188537.91</v>
      </c>
      <c r="G70" s="23">
        <f>SUM(G68:G69)</f>
        <v>188537.91</v>
      </c>
      <c r="H70" s="4"/>
      <c r="I70" s="29"/>
      <c r="J70" s="23">
        <f>SUM(J68:J69)</f>
        <v>0</v>
      </c>
      <c r="K70" s="14"/>
    </row>
    <row r="71" spans="1:11" ht="12.75">
      <c r="A71" s="36" t="s">
        <v>27</v>
      </c>
      <c r="B71" s="37" t="s">
        <v>67</v>
      </c>
      <c r="C71" s="37" t="s">
        <v>28</v>
      </c>
      <c r="D71" s="37" t="s">
        <v>258</v>
      </c>
      <c r="E71" s="37" t="s">
        <v>233</v>
      </c>
      <c r="F71" s="12">
        <v>41562.52</v>
      </c>
      <c r="G71" s="12">
        <v>41562.52</v>
      </c>
      <c r="H71" s="11" t="s">
        <v>39</v>
      </c>
      <c r="I71" s="37" t="s">
        <v>39</v>
      </c>
      <c r="J71" s="11" t="s">
        <v>39</v>
      </c>
      <c r="K71" s="13" t="s">
        <v>38</v>
      </c>
    </row>
    <row r="72" spans="1:11" ht="12.75">
      <c r="A72" s="32" t="s">
        <v>27</v>
      </c>
      <c r="B72" s="33" t="s">
        <v>67</v>
      </c>
      <c r="C72" s="33" t="s">
        <v>28</v>
      </c>
      <c r="D72" s="33" t="s">
        <v>259</v>
      </c>
      <c r="E72" s="33" t="s">
        <v>233</v>
      </c>
      <c r="F72" s="3">
        <v>76480.45</v>
      </c>
      <c r="G72" s="3">
        <v>76480.45</v>
      </c>
      <c r="H72" s="2" t="s">
        <v>39</v>
      </c>
      <c r="I72" s="33" t="s">
        <v>39</v>
      </c>
      <c r="J72" s="2" t="s">
        <v>39</v>
      </c>
      <c r="K72" s="48" t="s">
        <v>138</v>
      </c>
    </row>
    <row r="73" spans="1:11" ht="13.5" thickBot="1">
      <c r="A73" s="34" t="s">
        <v>27</v>
      </c>
      <c r="B73" s="35" t="s">
        <v>67</v>
      </c>
      <c r="C73" s="35" t="s">
        <v>28</v>
      </c>
      <c r="D73" s="35" t="s">
        <v>260</v>
      </c>
      <c r="E73" s="35" t="s">
        <v>233</v>
      </c>
      <c r="F73" s="17">
        <v>20738.48</v>
      </c>
      <c r="G73" s="17">
        <v>20738.48</v>
      </c>
      <c r="H73" s="19" t="s">
        <v>39</v>
      </c>
      <c r="I73" s="35" t="s">
        <v>39</v>
      </c>
      <c r="J73" s="19" t="s">
        <v>39</v>
      </c>
      <c r="K73" s="44" t="s">
        <v>186</v>
      </c>
    </row>
    <row r="74" spans="1:11" ht="13.5" thickBot="1">
      <c r="A74" s="28"/>
      <c r="B74" s="29"/>
      <c r="C74" s="29"/>
      <c r="D74" s="29"/>
      <c r="E74" s="29"/>
      <c r="F74" s="23">
        <f>SUM(F71:F73)</f>
        <v>138781.45</v>
      </c>
      <c r="G74" s="23">
        <f>SUM(G71:G73)</f>
        <v>138781.45</v>
      </c>
      <c r="H74" s="4"/>
      <c r="I74" s="29"/>
      <c r="J74" s="23">
        <f>SUM(J71:J73)</f>
        <v>0</v>
      </c>
      <c r="K74" s="14"/>
    </row>
    <row r="75" spans="1:11" ht="12.75">
      <c r="A75" s="36" t="s">
        <v>29</v>
      </c>
      <c r="B75" s="37" t="s">
        <v>68</v>
      </c>
      <c r="C75" s="37" t="s">
        <v>30</v>
      </c>
      <c r="D75" s="37" t="s">
        <v>261</v>
      </c>
      <c r="E75" s="37" t="s">
        <v>238</v>
      </c>
      <c r="F75" s="12">
        <v>1059170.6</v>
      </c>
      <c r="G75" s="12">
        <v>1059170.6</v>
      </c>
      <c r="H75" s="11" t="s">
        <v>39</v>
      </c>
      <c r="I75" s="37" t="s">
        <v>39</v>
      </c>
      <c r="J75" s="11" t="s">
        <v>39</v>
      </c>
      <c r="K75" s="13" t="s">
        <v>38</v>
      </c>
    </row>
    <row r="76" spans="1:11" ht="12.75">
      <c r="A76" s="32" t="s">
        <v>29</v>
      </c>
      <c r="B76" s="33" t="s">
        <v>68</v>
      </c>
      <c r="C76" s="33" t="s">
        <v>30</v>
      </c>
      <c r="D76" s="33" t="s">
        <v>262</v>
      </c>
      <c r="E76" s="33" t="s">
        <v>238</v>
      </c>
      <c r="F76" s="3">
        <v>8732.01</v>
      </c>
      <c r="G76" s="3">
        <v>8732.01</v>
      </c>
      <c r="H76" s="2" t="s">
        <v>39</v>
      </c>
      <c r="I76" s="33" t="s">
        <v>39</v>
      </c>
      <c r="J76" s="2" t="s">
        <v>39</v>
      </c>
      <c r="K76" s="48" t="s">
        <v>138</v>
      </c>
    </row>
    <row r="77" spans="1:11" ht="13.5" thickBot="1">
      <c r="A77" s="34" t="s">
        <v>29</v>
      </c>
      <c r="B77" s="35" t="s">
        <v>68</v>
      </c>
      <c r="C77" s="35" t="s">
        <v>30</v>
      </c>
      <c r="D77" s="35" t="s">
        <v>263</v>
      </c>
      <c r="E77" s="35" t="s">
        <v>238</v>
      </c>
      <c r="F77" s="17">
        <v>93917.18</v>
      </c>
      <c r="G77" s="17">
        <v>76550.67</v>
      </c>
      <c r="H77" s="19" t="s">
        <v>263</v>
      </c>
      <c r="I77" s="35" t="s">
        <v>264</v>
      </c>
      <c r="J77" s="17">
        <v>17366.51</v>
      </c>
      <c r="K77" s="44" t="s">
        <v>186</v>
      </c>
    </row>
    <row r="78" spans="1:11" ht="13.5" thickBot="1">
      <c r="A78" s="28"/>
      <c r="B78" s="29"/>
      <c r="C78" s="29"/>
      <c r="D78" s="29"/>
      <c r="E78" s="29"/>
      <c r="F78" s="23">
        <f>SUM(F75:F77)</f>
        <v>1161819.79</v>
      </c>
      <c r="G78" s="23">
        <f>SUM(G75:G77)</f>
        <v>1144453.28</v>
      </c>
      <c r="H78" s="4"/>
      <c r="I78" s="29"/>
      <c r="J78" s="23">
        <f>SUM(J75:J77)</f>
        <v>17366.51</v>
      </c>
      <c r="K78" s="14"/>
    </row>
    <row r="79" spans="1:11" ht="13.5" thickBot="1">
      <c r="A79" s="38" t="s">
        <v>31</v>
      </c>
      <c r="B79" s="39" t="s">
        <v>60</v>
      </c>
      <c r="C79" s="39" t="s">
        <v>32</v>
      </c>
      <c r="D79" s="39" t="s">
        <v>265</v>
      </c>
      <c r="E79" s="39" t="s">
        <v>238</v>
      </c>
      <c r="F79" s="21">
        <v>144194.05</v>
      </c>
      <c r="G79" s="21">
        <v>144194.05</v>
      </c>
      <c r="H79" s="20" t="s">
        <v>39</v>
      </c>
      <c r="I79" s="39" t="s">
        <v>39</v>
      </c>
      <c r="J79" s="20" t="s">
        <v>39</v>
      </c>
      <c r="K79" s="57" t="s">
        <v>138</v>
      </c>
    </row>
    <row r="80" spans="1:11" ht="13.5" thickBot="1">
      <c r="A80" s="28"/>
      <c r="B80" s="29"/>
      <c r="C80" s="29"/>
      <c r="D80" s="29"/>
      <c r="E80" s="29"/>
      <c r="F80" s="23">
        <f>SUM(F79)</f>
        <v>144194.05</v>
      </c>
      <c r="G80" s="23">
        <f>SUM(G79)</f>
        <v>144194.05</v>
      </c>
      <c r="H80" s="4"/>
      <c r="I80" s="29"/>
      <c r="J80" s="23">
        <f>SUM(J79)</f>
        <v>0</v>
      </c>
      <c r="K80" s="14"/>
    </row>
    <row r="81" spans="1:11" ht="13.5" thickBot="1">
      <c r="A81" s="38" t="s">
        <v>33</v>
      </c>
      <c r="B81" s="39" t="s">
        <v>61</v>
      </c>
      <c r="C81" s="39" t="s">
        <v>34</v>
      </c>
      <c r="D81" s="39" t="s">
        <v>266</v>
      </c>
      <c r="E81" s="39" t="s">
        <v>233</v>
      </c>
      <c r="F81" s="21">
        <v>46202.35</v>
      </c>
      <c r="G81" s="21">
        <v>46202.35</v>
      </c>
      <c r="H81" s="20" t="s">
        <v>39</v>
      </c>
      <c r="I81" s="39" t="s">
        <v>39</v>
      </c>
      <c r="J81" s="20" t="s">
        <v>39</v>
      </c>
      <c r="K81" s="57" t="s">
        <v>138</v>
      </c>
    </row>
    <row r="82" spans="1:11" ht="13.5" thickBot="1">
      <c r="A82" s="28"/>
      <c r="B82" s="29"/>
      <c r="C82" s="29"/>
      <c r="D82" s="29"/>
      <c r="E82" s="29"/>
      <c r="F82" s="23">
        <f>SUM(F81)</f>
        <v>46202.35</v>
      </c>
      <c r="G82" s="23">
        <f>SUM(G81)</f>
        <v>46202.35</v>
      </c>
      <c r="H82" s="4"/>
      <c r="I82" s="29"/>
      <c r="J82" s="23">
        <f>SUM(J81)</f>
        <v>0</v>
      </c>
      <c r="K82" s="14"/>
    </row>
    <row r="83" spans="1:11" ht="13.5" thickBot="1">
      <c r="A83" s="58" t="s">
        <v>64</v>
      </c>
      <c r="B83" s="59" t="s">
        <v>63</v>
      </c>
      <c r="C83" s="59" t="s">
        <v>44</v>
      </c>
      <c r="D83" s="59" t="s">
        <v>250</v>
      </c>
      <c r="E83" s="59" t="s">
        <v>233</v>
      </c>
      <c r="F83" s="71">
        <v>22330.28</v>
      </c>
      <c r="G83" s="71">
        <v>22330.28</v>
      </c>
      <c r="H83" s="62" t="s">
        <v>39</v>
      </c>
      <c r="I83" s="59" t="s">
        <v>39</v>
      </c>
      <c r="J83" s="62" t="s">
        <v>39</v>
      </c>
      <c r="K83" s="74" t="s">
        <v>186</v>
      </c>
    </row>
    <row r="84" spans="1:11" ht="13.5" thickBot="1">
      <c r="A84" s="26"/>
      <c r="B84" s="27"/>
      <c r="C84" s="27"/>
      <c r="D84" s="27"/>
      <c r="E84" s="27"/>
      <c r="F84" s="10">
        <f>SUM(F83)</f>
        <v>22330.28</v>
      </c>
      <c r="G84" s="10">
        <f>SUM(G83)</f>
        <v>22330.28</v>
      </c>
      <c r="H84" s="9"/>
      <c r="I84" s="27"/>
      <c r="J84" s="10">
        <f>SUM(J83)</f>
        <v>0</v>
      </c>
      <c r="K84" s="24"/>
    </row>
    <row r="85" spans="1:11" ht="13.5" thickBot="1">
      <c r="A85" s="53"/>
      <c r="B85" s="29"/>
      <c r="C85" s="29"/>
      <c r="D85" s="29"/>
      <c r="E85" s="29"/>
      <c r="F85" s="23">
        <f>F31+F36+F40+F45+F49+F53+F57+F60+F62+F67+F70+F74+F78+F80+F82+F84</f>
        <v>21032969.08</v>
      </c>
      <c r="G85" s="23">
        <f>G31+G36+G40+G45+G49+G53+G57+G60+G62+G67+G70+G74+G78+G80+G82+G84</f>
        <v>20059741.240000002</v>
      </c>
      <c r="H85" s="4"/>
      <c r="I85" s="29"/>
      <c r="J85" s="23">
        <f>J31+J36+J40+J45+J49+J53+J57+J60+J62+J67+J70+J74+J78+J80+J82+J84</f>
        <v>973227.8400000001</v>
      </c>
      <c r="K85" s="14"/>
    </row>
    <row r="89" spans="1:11" ht="12.75">
      <c r="A89" s="271" t="s">
        <v>268</v>
      </c>
      <c r="B89" s="271"/>
      <c r="C89" s="271"/>
      <c r="D89" s="271"/>
      <c r="E89" s="271"/>
      <c r="F89" s="271"/>
      <c r="G89" s="271"/>
      <c r="H89" s="271"/>
      <c r="I89" s="274"/>
      <c r="J89" s="274"/>
      <c r="K89" s="274"/>
    </row>
    <row r="91" ht="13.5" thickBot="1"/>
    <row r="92" spans="1:11" ht="26.25" thickBot="1">
      <c r="A92" s="55" t="s">
        <v>5</v>
      </c>
      <c r="B92" s="56" t="s">
        <v>4</v>
      </c>
      <c r="C92" s="56" t="s">
        <v>3</v>
      </c>
      <c r="D92" s="56" t="s">
        <v>45</v>
      </c>
      <c r="E92" s="56" t="s">
        <v>46</v>
      </c>
      <c r="F92" s="183" t="s">
        <v>47</v>
      </c>
      <c r="G92" s="183" t="s">
        <v>48</v>
      </c>
      <c r="H92" s="183" t="s">
        <v>0</v>
      </c>
      <c r="I92" s="183" t="s">
        <v>1</v>
      </c>
      <c r="J92" s="183" t="s">
        <v>2</v>
      </c>
      <c r="K92" s="184" t="s">
        <v>41</v>
      </c>
    </row>
    <row r="93" spans="1:11" ht="13.5" thickBot="1">
      <c r="A93" s="185" t="s">
        <v>36</v>
      </c>
      <c r="B93" s="185" t="s">
        <v>62</v>
      </c>
      <c r="C93" s="185" t="s">
        <v>37</v>
      </c>
      <c r="D93" s="185" t="s">
        <v>269</v>
      </c>
      <c r="E93" s="185" t="s">
        <v>233</v>
      </c>
      <c r="F93" s="186">
        <v>250849.47</v>
      </c>
      <c r="G93" s="186">
        <v>250849.47</v>
      </c>
      <c r="H93" s="20"/>
      <c r="I93" s="20"/>
      <c r="J93" s="21"/>
      <c r="K93" s="57" t="s">
        <v>186</v>
      </c>
    </row>
    <row r="94" spans="1:11" ht="13.5" thickBot="1">
      <c r="A94" s="53"/>
      <c r="B94" s="4"/>
      <c r="C94" s="4"/>
      <c r="D94" s="4"/>
      <c r="E94" s="4"/>
      <c r="F94" s="54">
        <f>F93</f>
        <v>250849.47</v>
      </c>
      <c r="G94" s="54">
        <f>G93</f>
        <v>250849.47</v>
      </c>
      <c r="H94" s="4"/>
      <c r="I94" s="4"/>
      <c r="J94" s="54">
        <f>J93</f>
        <v>0</v>
      </c>
      <c r="K94" s="14"/>
    </row>
    <row r="98" spans="1:10" ht="12.75">
      <c r="A98" s="271" t="s">
        <v>270</v>
      </c>
      <c r="B98" s="271"/>
      <c r="C98" s="271"/>
      <c r="D98" s="271"/>
      <c r="E98" s="271"/>
      <c r="F98" s="271"/>
      <c r="G98" s="271"/>
      <c r="H98" s="271"/>
      <c r="I98" s="271"/>
      <c r="J98" s="271"/>
    </row>
    <row r="102" ht="13.5" thickBot="1"/>
    <row r="103" spans="1:10" ht="23.25" thickBot="1">
      <c r="A103" s="55" t="s">
        <v>5</v>
      </c>
      <c r="B103" s="56" t="s">
        <v>4</v>
      </c>
      <c r="C103" s="56" t="s">
        <v>3</v>
      </c>
      <c r="D103" s="56" t="s">
        <v>45</v>
      </c>
      <c r="E103" s="56" t="s">
        <v>46</v>
      </c>
      <c r="F103" s="56" t="s">
        <v>47</v>
      </c>
      <c r="G103" s="56" t="s">
        <v>48</v>
      </c>
      <c r="H103" s="56" t="s">
        <v>271</v>
      </c>
      <c r="I103" s="75" t="s">
        <v>65</v>
      </c>
      <c r="J103" s="76"/>
    </row>
    <row r="104" spans="1:9" ht="13.5" thickBot="1">
      <c r="A104" s="58" t="s">
        <v>8</v>
      </c>
      <c r="B104" s="59" t="s">
        <v>7</v>
      </c>
      <c r="C104" s="59" t="s">
        <v>6</v>
      </c>
      <c r="D104" s="59" t="s">
        <v>272</v>
      </c>
      <c r="E104" s="59" t="s">
        <v>273</v>
      </c>
      <c r="F104" s="71">
        <v>4169923.68</v>
      </c>
      <c r="G104" s="71">
        <v>2835581.05</v>
      </c>
      <c r="H104" s="121">
        <f>F104-G104</f>
        <v>1334342.6300000004</v>
      </c>
      <c r="I104" s="122" t="s">
        <v>38</v>
      </c>
    </row>
    <row r="105" spans="1:10" ht="13.5" thickBot="1">
      <c r="A105" s="26"/>
      <c r="B105" s="27"/>
      <c r="C105" s="27"/>
      <c r="D105" s="27"/>
      <c r="E105" s="27"/>
      <c r="F105" s="10">
        <f>SUM(F104)</f>
        <v>4169923.68</v>
      </c>
      <c r="G105" s="10">
        <f>SUM(G104)</f>
        <v>2835581.05</v>
      </c>
      <c r="H105" s="124">
        <f>SUM(H104)</f>
        <v>1334342.6300000004</v>
      </c>
      <c r="I105" s="24"/>
      <c r="J105" s="5"/>
    </row>
    <row r="106" spans="1:9" ht="13.5" thickBot="1">
      <c r="A106" s="58" t="s">
        <v>9</v>
      </c>
      <c r="B106" s="59" t="s">
        <v>49</v>
      </c>
      <c r="C106" s="59" t="s">
        <v>10</v>
      </c>
      <c r="D106" s="59" t="s">
        <v>274</v>
      </c>
      <c r="E106" s="59" t="s">
        <v>275</v>
      </c>
      <c r="F106" s="71">
        <v>2261001.12</v>
      </c>
      <c r="G106" s="71">
        <v>1537498.62</v>
      </c>
      <c r="H106" s="121">
        <f>F106-G106</f>
        <v>723502.5</v>
      </c>
      <c r="I106" s="122" t="s">
        <v>38</v>
      </c>
    </row>
    <row r="107" spans="1:10" ht="13.5" thickBot="1">
      <c r="A107" s="26"/>
      <c r="B107" s="27"/>
      <c r="C107" s="27"/>
      <c r="D107" s="27"/>
      <c r="E107" s="27"/>
      <c r="F107" s="10">
        <f>SUM(F106)</f>
        <v>2261001.12</v>
      </c>
      <c r="G107" s="10">
        <f>SUM(G106)</f>
        <v>1537498.62</v>
      </c>
      <c r="H107" s="124">
        <f>SUM(H106)</f>
        <v>723502.5</v>
      </c>
      <c r="I107" s="24"/>
      <c r="J107" s="5"/>
    </row>
    <row r="108" spans="1:9" ht="13.5" thickBot="1">
      <c r="A108" s="58" t="s">
        <v>29</v>
      </c>
      <c r="B108" s="59" t="s">
        <v>68</v>
      </c>
      <c r="C108" s="59" t="s">
        <v>30</v>
      </c>
      <c r="D108" s="59" t="s">
        <v>276</v>
      </c>
      <c r="E108" s="59" t="s">
        <v>277</v>
      </c>
      <c r="F108" s="71">
        <v>812370.24</v>
      </c>
      <c r="G108" s="71">
        <v>552418.2</v>
      </c>
      <c r="H108" s="121">
        <f>F108-G108</f>
        <v>259952.04000000004</v>
      </c>
      <c r="I108" s="122" t="s">
        <v>38</v>
      </c>
    </row>
    <row r="109" spans="1:10" ht="13.5" thickBot="1">
      <c r="A109" s="123"/>
      <c r="B109" s="9"/>
      <c r="C109" s="9"/>
      <c r="D109" s="9"/>
      <c r="E109" s="9"/>
      <c r="F109" s="124">
        <f>SUM(F108)</f>
        <v>812370.24</v>
      </c>
      <c r="G109" s="124">
        <f>SUM(G108)</f>
        <v>552418.2</v>
      </c>
      <c r="H109" s="124">
        <f>SUM(H108)</f>
        <v>259952.04000000004</v>
      </c>
      <c r="I109" s="24"/>
      <c r="J109" s="5"/>
    </row>
    <row r="110" spans="1:10" ht="13.5" thickBot="1">
      <c r="A110" s="123"/>
      <c r="B110" s="9"/>
      <c r="C110" s="9"/>
      <c r="D110" s="9"/>
      <c r="E110" s="9"/>
      <c r="F110" s="124">
        <f>F107+F105+F109</f>
        <v>7243295.040000001</v>
      </c>
      <c r="G110" s="124">
        <f>G107+G105+G109</f>
        <v>4925497.87</v>
      </c>
      <c r="H110" s="124">
        <f>H107+H105+H109</f>
        <v>2317797.1700000004</v>
      </c>
      <c r="I110" s="24"/>
      <c r="J110" s="5"/>
    </row>
  </sheetData>
  <sheetProtection/>
  <mergeCells count="6">
    <mergeCell ref="D1:G1"/>
    <mergeCell ref="A2:J2"/>
    <mergeCell ref="A14:J14"/>
    <mergeCell ref="A25:J25"/>
    <mergeCell ref="A89:K89"/>
    <mergeCell ref="A98:J9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69">
      <selection activeCell="A177" sqref="A177:H190"/>
    </sheetView>
  </sheetViews>
  <sheetFormatPr defaultColWidth="9.140625" defaultRowHeight="12.75"/>
  <cols>
    <col min="1" max="1" width="62.8515625" style="0" customWidth="1"/>
    <col min="3" max="3" width="7.8515625" style="0" bestFit="1" customWidth="1"/>
    <col min="4" max="4" width="6.421875" style="0" bestFit="1" customWidth="1"/>
    <col min="5" max="5" width="10.140625" style="0" bestFit="1" customWidth="1"/>
    <col min="6" max="6" width="12.57421875" style="0" customWidth="1"/>
    <col min="7" max="7" width="12.7109375" style="0" bestFit="1" customWidth="1"/>
    <col min="8" max="8" width="11.7109375" style="0" bestFit="1" customWidth="1"/>
    <col min="9" max="9" width="11.7109375" style="0" customWidth="1"/>
  </cols>
  <sheetData>
    <row r="1" spans="1:11" ht="25.5" customHeight="1">
      <c r="A1" s="271" t="s">
        <v>278</v>
      </c>
      <c r="B1" s="271"/>
      <c r="C1" s="271"/>
      <c r="D1" s="271"/>
      <c r="E1" s="271"/>
      <c r="F1" s="271"/>
      <c r="G1" s="271"/>
      <c r="H1" s="271"/>
      <c r="I1" s="271"/>
      <c r="J1" s="271"/>
      <c r="K1" s="88"/>
    </row>
    <row r="5" ht="13.5" thickBot="1"/>
    <row r="6" spans="1:10" s="76" customFormat="1" ht="34.5" thickBot="1">
      <c r="A6" s="55" t="s">
        <v>5</v>
      </c>
      <c r="B6" s="56" t="s">
        <v>4</v>
      </c>
      <c r="C6" s="56" t="s">
        <v>3</v>
      </c>
      <c r="D6" s="56" t="s">
        <v>45</v>
      </c>
      <c r="E6" s="56" t="s">
        <v>46</v>
      </c>
      <c r="F6" s="56" t="s">
        <v>47</v>
      </c>
      <c r="G6" s="56" t="s">
        <v>48</v>
      </c>
      <c r="H6" s="56" t="s">
        <v>279</v>
      </c>
      <c r="I6" s="145" t="s">
        <v>229</v>
      </c>
      <c r="J6" s="75" t="s">
        <v>65</v>
      </c>
    </row>
    <row r="7" spans="1:10" ht="13.5" thickBot="1">
      <c r="A7" s="58" t="s">
        <v>8</v>
      </c>
      <c r="B7" s="59" t="s">
        <v>7</v>
      </c>
      <c r="C7" s="59" t="s">
        <v>6</v>
      </c>
      <c r="D7" s="59" t="s">
        <v>272</v>
      </c>
      <c r="E7" s="59" t="s">
        <v>273</v>
      </c>
      <c r="F7" s="71">
        <v>4169923.68</v>
      </c>
      <c r="G7" s="71">
        <v>1334342.63</v>
      </c>
      <c r="H7" s="121">
        <f>'[1]27.04.2018(27)'!G11</f>
        <v>2835581.05</v>
      </c>
      <c r="I7" s="187">
        <f>F7-G7-H7</f>
        <v>0</v>
      </c>
      <c r="J7" s="122" t="s">
        <v>38</v>
      </c>
    </row>
    <row r="8" spans="1:10" s="5" customFormat="1" ht="13.5" thickBot="1">
      <c r="A8" s="26"/>
      <c r="B8" s="27"/>
      <c r="C8" s="27"/>
      <c r="D8" s="27"/>
      <c r="E8" s="27"/>
      <c r="F8" s="10">
        <f>SUM(F7)</f>
        <v>4169923.68</v>
      </c>
      <c r="G8" s="10">
        <f>SUM(G7)</f>
        <v>1334342.63</v>
      </c>
      <c r="H8" s="124">
        <f>SUM(H7)</f>
        <v>2835581.05</v>
      </c>
      <c r="I8" s="188"/>
      <c r="J8" s="24"/>
    </row>
    <row r="9" spans="1:10" ht="13.5" thickBot="1">
      <c r="A9" s="58" t="s">
        <v>9</v>
      </c>
      <c r="B9" s="59" t="s">
        <v>49</v>
      </c>
      <c r="C9" s="59" t="s">
        <v>10</v>
      </c>
      <c r="D9" s="59" t="s">
        <v>274</v>
      </c>
      <c r="E9" s="59" t="s">
        <v>275</v>
      </c>
      <c r="F9" s="71">
        <v>2261001.12</v>
      </c>
      <c r="G9" s="71">
        <v>723502.5</v>
      </c>
      <c r="H9" s="121">
        <f>'[1]27.04.2018(27)'!G13</f>
        <v>1537498.62</v>
      </c>
      <c r="I9" s="187">
        <f>F9-G9-H9</f>
        <v>0</v>
      </c>
      <c r="J9" s="122" t="s">
        <v>38</v>
      </c>
    </row>
    <row r="10" spans="1:10" s="5" customFormat="1" ht="13.5" thickBot="1">
      <c r="A10" s="26"/>
      <c r="B10" s="27"/>
      <c r="C10" s="27"/>
      <c r="D10" s="27"/>
      <c r="E10" s="27"/>
      <c r="F10" s="10">
        <f>SUM(F9)</f>
        <v>2261001.12</v>
      </c>
      <c r="G10" s="10">
        <f>SUM(G9)</f>
        <v>723502.5</v>
      </c>
      <c r="H10" s="124">
        <f>SUM(H9)</f>
        <v>1537498.62</v>
      </c>
      <c r="I10" s="188"/>
      <c r="J10" s="24"/>
    </row>
    <row r="11" spans="1:10" ht="13.5" thickBot="1">
      <c r="A11" s="58" t="s">
        <v>29</v>
      </c>
      <c r="B11" s="59" t="s">
        <v>68</v>
      </c>
      <c r="C11" s="59" t="s">
        <v>30</v>
      </c>
      <c r="D11" s="59" t="s">
        <v>276</v>
      </c>
      <c r="E11" s="59" t="s">
        <v>277</v>
      </c>
      <c r="F11" s="71">
        <v>812370.24</v>
      </c>
      <c r="G11" s="71">
        <v>259952.04</v>
      </c>
      <c r="H11" s="121">
        <f>'[1]27.04.2018(27)'!G15</f>
        <v>552418.2</v>
      </c>
      <c r="I11" s="187">
        <f>F11-G11-H11</f>
        <v>0</v>
      </c>
      <c r="J11" s="122" t="s">
        <v>38</v>
      </c>
    </row>
    <row r="12" spans="1:10" s="5" customFormat="1" ht="13.5" thickBot="1">
      <c r="A12" s="123"/>
      <c r="B12" s="9"/>
      <c r="C12" s="9"/>
      <c r="D12" s="9"/>
      <c r="E12" s="9"/>
      <c r="F12" s="124">
        <f>SUM(F11)</f>
        <v>812370.24</v>
      </c>
      <c r="G12" s="124">
        <f>SUM(G11)</f>
        <v>259952.04</v>
      </c>
      <c r="H12" s="124">
        <f>SUM(H11)</f>
        <v>552418.2</v>
      </c>
      <c r="I12" s="188"/>
      <c r="J12" s="24"/>
    </row>
    <row r="13" spans="1:10" s="5" customFormat="1" ht="13.5" thickBot="1">
      <c r="A13" s="123"/>
      <c r="B13" s="9"/>
      <c r="C13" s="9"/>
      <c r="D13" s="9"/>
      <c r="E13" s="9"/>
      <c r="F13" s="124">
        <f>F10+F8+F12</f>
        <v>7243295.040000001</v>
      </c>
      <c r="G13" s="124">
        <f>G10+G8+G12</f>
        <v>2317797.17</v>
      </c>
      <c r="H13" s="124">
        <f>H10+H8+H12</f>
        <v>4925497.87</v>
      </c>
      <c r="I13" s="188"/>
      <c r="J13" s="24"/>
    </row>
    <row r="17" spans="1:11" ht="12.75">
      <c r="A17" s="271" t="s">
        <v>280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88"/>
    </row>
    <row r="18" ht="12.75">
      <c r="I18" s="162"/>
    </row>
    <row r="19" ht="13.5" thickBot="1">
      <c r="I19" s="162"/>
    </row>
    <row r="20" spans="1:11" ht="34.5" thickBot="1">
      <c r="A20" s="55" t="s">
        <v>5</v>
      </c>
      <c r="B20" s="56" t="s">
        <v>4</v>
      </c>
      <c r="C20" s="56" t="s">
        <v>3</v>
      </c>
      <c r="D20" s="56" t="s">
        <v>45</v>
      </c>
      <c r="E20" s="56" t="s">
        <v>46</v>
      </c>
      <c r="F20" s="56" t="s">
        <v>47</v>
      </c>
      <c r="G20" s="56" t="s">
        <v>48</v>
      </c>
      <c r="H20" s="56" t="s">
        <v>0</v>
      </c>
      <c r="I20" s="56" t="s">
        <v>1</v>
      </c>
      <c r="J20" s="56" t="s">
        <v>2</v>
      </c>
      <c r="K20" s="146" t="s">
        <v>65</v>
      </c>
    </row>
    <row r="21" spans="1:11" ht="12.75">
      <c r="A21" s="31" t="s">
        <v>8</v>
      </c>
      <c r="B21" s="137" t="s">
        <v>7</v>
      </c>
      <c r="C21" s="137" t="s">
        <v>6</v>
      </c>
      <c r="D21" s="189" t="s">
        <v>281</v>
      </c>
      <c r="E21" s="189" t="s">
        <v>282</v>
      </c>
      <c r="F21" s="138">
        <v>5679962.78</v>
      </c>
      <c r="G21" s="138">
        <v>5679962.78</v>
      </c>
      <c r="H21" s="190"/>
      <c r="I21" s="190"/>
      <c r="J21" s="191"/>
      <c r="K21" s="140" t="s">
        <v>38</v>
      </c>
    </row>
    <row r="22" spans="1:11" ht="12.75">
      <c r="A22" s="32" t="s">
        <v>8</v>
      </c>
      <c r="B22" s="33" t="s">
        <v>7</v>
      </c>
      <c r="C22" s="33" t="s">
        <v>6</v>
      </c>
      <c r="D22" s="185" t="s">
        <v>283</v>
      </c>
      <c r="E22" s="185" t="s">
        <v>282</v>
      </c>
      <c r="F22" s="3">
        <v>417033.97</v>
      </c>
      <c r="G22" s="3">
        <v>402699.97</v>
      </c>
      <c r="H22" s="192" t="s">
        <v>283</v>
      </c>
      <c r="I22" s="192" t="s">
        <v>284</v>
      </c>
      <c r="J22" s="186">
        <v>14334</v>
      </c>
      <c r="K22" s="48" t="s">
        <v>138</v>
      </c>
    </row>
    <row r="23" spans="1:11" ht="13.5" thickBot="1">
      <c r="A23" s="34" t="s">
        <v>8</v>
      </c>
      <c r="B23" s="35" t="s">
        <v>7</v>
      </c>
      <c r="C23" s="35" t="s">
        <v>6</v>
      </c>
      <c r="D23" s="193" t="s">
        <v>285</v>
      </c>
      <c r="E23" s="193" t="s">
        <v>282</v>
      </c>
      <c r="F23" s="169">
        <v>536322.75</v>
      </c>
      <c r="G23" s="17">
        <v>536322.75</v>
      </c>
      <c r="H23" s="19"/>
      <c r="I23" s="35"/>
      <c r="J23" s="17"/>
      <c r="K23" s="44" t="s">
        <v>186</v>
      </c>
    </row>
    <row r="24" spans="1:11" ht="13.5" thickBot="1">
      <c r="A24" s="28"/>
      <c r="B24" s="29"/>
      <c r="C24" s="29"/>
      <c r="D24" s="29"/>
      <c r="E24" s="29"/>
      <c r="F24" s="23">
        <f>SUM(F21:F23)</f>
        <v>6633319.5</v>
      </c>
      <c r="G24" s="23">
        <f>SUM(G21:G23)</f>
        <v>6618985.5</v>
      </c>
      <c r="H24" s="4"/>
      <c r="I24" s="29"/>
      <c r="J24" s="23">
        <f>SUM(J21:J23)</f>
        <v>14334</v>
      </c>
      <c r="K24" s="14"/>
    </row>
    <row r="25" spans="1:11" ht="12.75">
      <c r="A25" s="31" t="s">
        <v>11</v>
      </c>
      <c r="B25" s="137" t="s">
        <v>50</v>
      </c>
      <c r="C25" s="137" t="s">
        <v>12</v>
      </c>
      <c r="D25" s="189" t="s">
        <v>286</v>
      </c>
      <c r="E25" s="189" t="s">
        <v>282</v>
      </c>
      <c r="F25" s="191">
        <v>1071344.48</v>
      </c>
      <c r="G25" s="138">
        <v>925326.56</v>
      </c>
      <c r="H25" s="190" t="s">
        <v>286</v>
      </c>
      <c r="I25" s="190" t="s">
        <v>284</v>
      </c>
      <c r="J25" s="191">
        <v>146017.92</v>
      </c>
      <c r="K25" s="140" t="s">
        <v>38</v>
      </c>
    </row>
    <row r="26" spans="1:11" ht="12.75">
      <c r="A26" s="32" t="s">
        <v>11</v>
      </c>
      <c r="B26" s="33" t="s">
        <v>50</v>
      </c>
      <c r="C26" s="33" t="s">
        <v>12</v>
      </c>
      <c r="D26" s="185" t="s">
        <v>287</v>
      </c>
      <c r="E26" s="185" t="s">
        <v>282</v>
      </c>
      <c r="F26" s="186">
        <v>3384.36</v>
      </c>
      <c r="G26" s="3">
        <v>3384.36</v>
      </c>
      <c r="H26" s="2"/>
      <c r="I26" s="33"/>
      <c r="J26" s="3"/>
      <c r="K26" s="48" t="s">
        <v>138</v>
      </c>
    </row>
    <row r="27" spans="1:11" ht="13.5" thickBot="1">
      <c r="A27" s="34" t="s">
        <v>11</v>
      </c>
      <c r="B27" s="35" t="s">
        <v>50</v>
      </c>
      <c r="C27" s="35" t="s">
        <v>12</v>
      </c>
      <c r="D27" s="193" t="s">
        <v>288</v>
      </c>
      <c r="E27" s="193" t="s">
        <v>282</v>
      </c>
      <c r="F27" s="186">
        <v>150698.62</v>
      </c>
      <c r="G27" s="186">
        <v>148458.62</v>
      </c>
      <c r="H27" s="194" t="s">
        <v>288</v>
      </c>
      <c r="I27" s="194" t="s">
        <v>284</v>
      </c>
      <c r="J27" s="169">
        <v>2240</v>
      </c>
      <c r="K27" s="44" t="s">
        <v>186</v>
      </c>
    </row>
    <row r="28" spans="1:11" ht="13.5" thickBot="1">
      <c r="A28" s="28"/>
      <c r="B28" s="29"/>
      <c r="C28" s="29"/>
      <c r="D28" s="29"/>
      <c r="E28" s="29"/>
      <c r="F28" s="23">
        <f>SUM(F25:F27)</f>
        <v>1225427.46</v>
      </c>
      <c r="G28" s="23">
        <f>SUM(G25:G27)</f>
        <v>1077169.54</v>
      </c>
      <c r="H28" s="4"/>
      <c r="I28" s="29"/>
      <c r="J28" s="23">
        <f>SUM(J25:J27)</f>
        <v>148257.92</v>
      </c>
      <c r="K28" s="14"/>
    </row>
    <row r="29" spans="1:11" ht="12.75">
      <c r="A29" s="36" t="s">
        <v>13</v>
      </c>
      <c r="B29" s="37" t="s">
        <v>51</v>
      </c>
      <c r="C29" s="37" t="s">
        <v>14</v>
      </c>
      <c r="D29" s="185" t="s">
        <v>289</v>
      </c>
      <c r="E29" s="185" t="s">
        <v>282</v>
      </c>
      <c r="F29" s="186">
        <v>562048.79</v>
      </c>
      <c r="G29" s="186">
        <v>562048.79</v>
      </c>
      <c r="H29" s="11" t="s">
        <v>39</v>
      </c>
      <c r="I29" s="37" t="s">
        <v>39</v>
      </c>
      <c r="J29" s="11" t="s">
        <v>39</v>
      </c>
      <c r="K29" s="13" t="s">
        <v>38</v>
      </c>
    </row>
    <row r="30" spans="1:11" ht="12.75">
      <c r="A30" s="32" t="s">
        <v>13</v>
      </c>
      <c r="B30" s="33" t="s">
        <v>51</v>
      </c>
      <c r="C30" s="33" t="s">
        <v>14</v>
      </c>
      <c r="D30" s="185" t="s">
        <v>290</v>
      </c>
      <c r="E30" s="185" t="s">
        <v>282</v>
      </c>
      <c r="F30" s="186">
        <v>222513.64</v>
      </c>
      <c r="G30" s="3">
        <v>222513.64</v>
      </c>
      <c r="H30" s="2" t="s">
        <v>39</v>
      </c>
      <c r="I30" s="33" t="s">
        <v>39</v>
      </c>
      <c r="J30" s="2" t="s">
        <v>39</v>
      </c>
      <c r="K30" s="48" t="s">
        <v>138</v>
      </c>
    </row>
    <row r="31" spans="1:11" ht="12.75">
      <c r="A31" s="32" t="s">
        <v>13</v>
      </c>
      <c r="B31" s="33" t="s">
        <v>51</v>
      </c>
      <c r="C31" s="33" t="s">
        <v>14</v>
      </c>
      <c r="D31" s="185" t="s">
        <v>291</v>
      </c>
      <c r="E31" s="185" t="s">
        <v>282</v>
      </c>
      <c r="F31" s="186">
        <v>184595</v>
      </c>
      <c r="G31" s="3">
        <v>184595</v>
      </c>
      <c r="H31" s="2" t="s">
        <v>39</v>
      </c>
      <c r="I31" s="33" t="s">
        <v>39</v>
      </c>
      <c r="J31" s="2" t="s">
        <v>39</v>
      </c>
      <c r="K31" s="48" t="s">
        <v>186</v>
      </c>
    </row>
    <row r="32" spans="1:11" ht="13.5" thickBot="1">
      <c r="A32" s="34" t="s">
        <v>13</v>
      </c>
      <c r="B32" s="35" t="s">
        <v>51</v>
      </c>
      <c r="C32" s="35" t="s">
        <v>14</v>
      </c>
      <c r="D32" s="193" t="s">
        <v>292</v>
      </c>
      <c r="E32" s="193" t="s">
        <v>282</v>
      </c>
      <c r="F32" s="169">
        <v>50893.92</v>
      </c>
      <c r="G32" s="17">
        <v>50893.92</v>
      </c>
      <c r="H32" s="19" t="s">
        <v>39</v>
      </c>
      <c r="I32" s="35" t="s">
        <v>39</v>
      </c>
      <c r="J32" s="19" t="s">
        <v>39</v>
      </c>
      <c r="K32" s="44" t="s">
        <v>191</v>
      </c>
    </row>
    <row r="33" spans="1:11" ht="13.5" thickBot="1">
      <c r="A33" s="28"/>
      <c r="B33" s="29"/>
      <c r="C33" s="29"/>
      <c r="D33" s="29"/>
      <c r="E33" s="29"/>
      <c r="F33" s="23">
        <f>SUM(F29:F32)</f>
        <v>1020051.3500000001</v>
      </c>
      <c r="G33" s="23">
        <f>SUM(G29:G32)</f>
        <v>1020051.3500000001</v>
      </c>
      <c r="H33" s="4"/>
      <c r="I33" s="29"/>
      <c r="J33" s="23">
        <f>SUM(J29:J32)</f>
        <v>0</v>
      </c>
      <c r="K33" s="14"/>
    </row>
    <row r="34" spans="1:11" ht="12.75">
      <c r="A34" s="36" t="s">
        <v>15</v>
      </c>
      <c r="B34" s="37" t="s">
        <v>52</v>
      </c>
      <c r="C34" s="37" t="s">
        <v>16</v>
      </c>
      <c r="D34" s="185" t="s">
        <v>293</v>
      </c>
      <c r="E34" s="185" t="s">
        <v>282</v>
      </c>
      <c r="F34" s="186">
        <v>856782.51</v>
      </c>
      <c r="G34" s="12">
        <v>856782.51</v>
      </c>
      <c r="H34" s="11" t="s">
        <v>39</v>
      </c>
      <c r="I34" s="37" t="s">
        <v>39</v>
      </c>
      <c r="J34" s="11" t="s">
        <v>39</v>
      </c>
      <c r="K34" s="13" t="s">
        <v>38</v>
      </c>
    </row>
    <row r="35" spans="1:11" ht="12.75">
      <c r="A35" s="32" t="s">
        <v>15</v>
      </c>
      <c r="B35" s="33" t="s">
        <v>52</v>
      </c>
      <c r="C35" s="33" t="s">
        <v>16</v>
      </c>
      <c r="D35" s="185" t="s">
        <v>294</v>
      </c>
      <c r="E35" s="185" t="s">
        <v>282</v>
      </c>
      <c r="F35" s="186">
        <v>18806.3</v>
      </c>
      <c r="G35" s="3">
        <v>18806.3</v>
      </c>
      <c r="H35" s="2" t="s">
        <v>39</v>
      </c>
      <c r="I35" s="33" t="s">
        <v>39</v>
      </c>
      <c r="J35" s="2" t="s">
        <v>39</v>
      </c>
      <c r="K35" s="48" t="s">
        <v>138</v>
      </c>
    </row>
    <row r="36" spans="1:11" ht="13.5" thickBot="1">
      <c r="A36" s="34" t="s">
        <v>15</v>
      </c>
      <c r="B36" s="35" t="s">
        <v>52</v>
      </c>
      <c r="C36" s="35" t="s">
        <v>16</v>
      </c>
      <c r="D36" s="193" t="s">
        <v>295</v>
      </c>
      <c r="E36" s="193" t="s">
        <v>282</v>
      </c>
      <c r="F36" s="169">
        <v>246069</v>
      </c>
      <c r="G36" s="17">
        <v>246069</v>
      </c>
      <c r="H36" s="19" t="s">
        <v>39</v>
      </c>
      <c r="I36" s="35" t="s">
        <v>39</v>
      </c>
      <c r="J36" s="19" t="s">
        <v>39</v>
      </c>
      <c r="K36" s="44" t="s">
        <v>186</v>
      </c>
    </row>
    <row r="37" spans="1:11" ht="13.5" thickBot="1">
      <c r="A37" s="28"/>
      <c r="B37" s="29"/>
      <c r="C37" s="29"/>
      <c r="D37" s="29"/>
      <c r="E37" s="29"/>
      <c r="F37" s="23">
        <f>SUM(F34:F36)</f>
        <v>1121657.81</v>
      </c>
      <c r="G37" s="23">
        <f>SUM(G34:G36)</f>
        <v>1121657.81</v>
      </c>
      <c r="H37" s="4"/>
      <c r="I37" s="29"/>
      <c r="J37" s="23">
        <f>SUM(J34:J36)</f>
        <v>0</v>
      </c>
      <c r="K37" s="14"/>
    </row>
    <row r="38" spans="1:11" ht="12.75">
      <c r="A38" s="36" t="s">
        <v>17</v>
      </c>
      <c r="B38" s="37" t="s">
        <v>53</v>
      </c>
      <c r="C38" s="37" t="s">
        <v>18</v>
      </c>
      <c r="D38" s="185" t="s">
        <v>253</v>
      </c>
      <c r="E38" s="185" t="s">
        <v>296</v>
      </c>
      <c r="F38" s="186">
        <v>1032550.52</v>
      </c>
      <c r="G38" s="12">
        <v>1032550.52</v>
      </c>
      <c r="H38" s="11" t="s">
        <v>39</v>
      </c>
      <c r="I38" s="37" t="s">
        <v>39</v>
      </c>
      <c r="J38" s="11" t="s">
        <v>39</v>
      </c>
      <c r="K38" s="13" t="s">
        <v>38</v>
      </c>
    </row>
    <row r="39" spans="1:11" ht="12.75">
      <c r="A39" s="32" t="s">
        <v>17</v>
      </c>
      <c r="B39" s="33" t="s">
        <v>53</v>
      </c>
      <c r="C39" s="33" t="s">
        <v>18</v>
      </c>
      <c r="D39" s="185" t="s">
        <v>297</v>
      </c>
      <c r="E39" s="185" t="s">
        <v>296</v>
      </c>
      <c r="F39" s="186">
        <v>891491.84</v>
      </c>
      <c r="G39" s="3">
        <v>891491.84</v>
      </c>
      <c r="H39" s="2" t="s">
        <v>39</v>
      </c>
      <c r="I39" s="33" t="s">
        <v>39</v>
      </c>
      <c r="J39" s="2" t="s">
        <v>39</v>
      </c>
      <c r="K39" s="48" t="s">
        <v>138</v>
      </c>
    </row>
    <row r="40" spans="1:11" ht="13.5" thickBot="1">
      <c r="A40" s="34" t="s">
        <v>17</v>
      </c>
      <c r="B40" s="35" t="s">
        <v>53</v>
      </c>
      <c r="C40" s="35" t="s">
        <v>18</v>
      </c>
      <c r="D40" s="193" t="s">
        <v>169</v>
      </c>
      <c r="E40" s="193" t="s">
        <v>296</v>
      </c>
      <c r="F40" s="169">
        <v>9234</v>
      </c>
      <c r="G40" s="17">
        <v>9234</v>
      </c>
      <c r="H40" s="19" t="s">
        <v>39</v>
      </c>
      <c r="I40" s="35" t="s">
        <v>39</v>
      </c>
      <c r="J40" s="19" t="s">
        <v>39</v>
      </c>
      <c r="K40" s="44" t="s">
        <v>186</v>
      </c>
    </row>
    <row r="41" spans="1:11" ht="13.5" thickBot="1">
      <c r="A41" s="28"/>
      <c r="B41" s="29"/>
      <c r="C41" s="29"/>
      <c r="D41" s="29"/>
      <c r="E41" s="29"/>
      <c r="F41" s="23">
        <f>SUM(F38:F40)</f>
        <v>1933276.3599999999</v>
      </c>
      <c r="G41" s="23">
        <f>SUM(G38:G40)</f>
        <v>1933276.3599999999</v>
      </c>
      <c r="H41" s="4"/>
      <c r="I41" s="29"/>
      <c r="J41" s="23">
        <f>SUM(J38:J40)</f>
        <v>0</v>
      </c>
      <c r="K41" s="14"/>
    </row>
    <row r="42" spans="1:11" ht="12.75">
      <c r="A42" s="36" t="s">
        <v>19</v>
      </c>
      <c r="B42" s="37" t="s">
        <v>54</v>
      </c>
      <c r="C42" s="37" t="s">
        <v>20</v>
      </c>
      <c r="D42" s="185" t="s">
        <v>292</v>
      </c>
      <c r="E42" s="185" t="s">
        <v>282</v>
      </c>
      <c r="F42" s="186">
        <v>75156.71</v>
      </c>
      <c r="G42" s="12">
        <v>75156.71</v>
      </c>
      <c r="H42" s="11" t="s">
        <v>39</v>
      </c>
      <c r="I42" s="37" t="s">
        <v>39</v>
      </c>
      <c r="J42" s="11" t="s">
        <v>39</v>
      </c>
      <c r="K42" s="13" t="s">
        <v>38</v>
      </c>
    </row>
    <row r="43" spans="1:11" ht="12.75">
      <c r="A43" s="32" t="s">
        <v>19</v>
      </c>
      <c r="B43" s="33" t="s">
        <v>54</v>
      </c>
      <c r="C43" s="33" t="s">
        <v>20</v>
      </c>
      <c r="D43" s="185" t="s">
        <v>298</v>
      </c>
      <c r="E43" s="185" t="s">
        <v>282</v>
      </c>
      <c r="F43" s="186">
        <v>62461.35</v>
      </c>
      <c r="G43" s="3">
        <v>62461.35</v>
      </c>
      <c r="H43" s="2" t="s">
        <v>39</v>
      </c>
      <c r="I43" s="33" t="s">
        <v>39</v>
      </c>
      <c r="J43" s="2" t="s">
        <v>39</v>
      </c>
      <c r="K43" s="48" t="s">
        <v>138</v>
      </c>
    </row>
    <row r="44" spans="1:11" ht="13.5" thickBot="1">
      <c r="A44" s="34" t="s">
        <v>19</v>
      </c>
      <c r="B44" s="35" t="s">
        <v>54</v>
      </c>
      <c r="C44" s="35" t="s">
        <v>20</v>
      </c>
      <c r="D44" s="193" t="s">
        <v>299</v>
      </c>
      <c r="E44" s="193" t="s">
        <v>282</v>
      </c>
      <c r="F44" s="169">
        <v>42718.08</v>
      </c>
      <c r="G44" s="17">
        <v>42718.08</v>
      </c>
      <c r="H44" s="19" t="s">
        <v>39</v>
      </c>
      <c r="I44" s="35" t="s">
        <v>39</v>
      </c>
      <c r="J44" s="19" t="s">
        <v>39</v>
      </c>
      <c r="K44" s="44" t="s">
        <v>186</v>
      </c>
    </row>
    <row r="45" spans="1:11" ht="13.5" thickBot="1">
      <c r="A45" s="28"/>
      <c r="B45" s="29"/>
      <c r="C45" s="29"/>
      <c r="D45" s="29"/>
      <c r="E45" s="29"/>
      <c r="F45" s="23">
        <f>SUM(F42:F44)</f>
        <v>180336.14</v>
      </c>
      <c r="G45" s="23">
        <f>SUM(G42:G44)</f>
        <v>180336.14</v>
      </c>
      <c r="H45" s="4"/>
      <c r="I45" s="29"/>
      <c r="J45" s="23">
        <f>SUM(J42:J44)</f>
        <v>0</v>
      </c>
      <c r="K45" s="14"/>
    </row>
    <row r="46" spans="1:11" ht="12.75">
      <c r="A46" s="36" t="s">
        <v>21</v>
      </c>
      <c r="B46" s="37" t="s">
        <v>55</v>
      </c>
      <c r="C46" s="37" t="s">
        <v>22</v>
      </c>
      <c r="D46" s="185" t="s">
        <v>300</v>
      </c>
      <c r="E46" s="185" t="s">
        <v>282</v>
      </c>
      <c r="F46" s="186">
        <v>63325.44</v>
      </c>
      <c r="G46" s="12">
        <v>63325.44</v>
      </c>
      <c r="H46" s="11" t="s">
        <v>39</v>
      </c>
      <c r="I46" s="37" t="s">
        <v>39</v>
      </c>
      <c r="J46" s="11" t="s">
        <v>39</v>
      </c>
      <c r="K46" s="13" t="s">
        <v>38</v>
      </c>
    </row>
    <row r="47" spans="1:11" ht="13.5" thickBot="1">
      <c r="A47" s="34" t="s">
        <v>21</v>
      </c>
      <c r="B47" s="35" t="s">
        <v>55</v>
      </c>
      <c r="C47" s="35" t="s">
        <v>22</v>
      </c>
      <c r="D47" s="193" t="s">
        <v>301</v>
      </c>
      <c r="E47" s="193" t="s">
        <v>282</v>
      </c>
      <c r="F47" s="169">
        <v>181638.71</v>
      </c>
      <c r="G47" s="17">
        <v>181638.71</v>
      </c>
      <c r="H47" s="19" t="s">
        <v>39</v>
      </c>
      <c r="I47" s="35" t="s">
        <v>39</v>
      </c>
      <c r="J47" s="19" t="s">
        <v>39</v>
      </c>
      <c r="K47" s="44" t="s">
        <v>186</v>
      </c>
    </row>
    <row r="48" spans="1:11" ht="13.5" thickBot="1">
      <c r="A48" s="28"/>
      <c r="B48" s="29"/>
      <c r="C48" s="29"/>
      <c r="D48" s="29"/>
      <c r="E48" s="29"/>
      <c r="F48" s="23">
        <f>SUM(F46:F47)</f>
        <v>244964.15</v>
      </c>
      <c r="G48" s="23">
        <f>SUM(G46:G47)</f>
        <v>244964.15</v>
      </c>
      <c r="H48" s="4"/>
      <c r="I48" s="29"/>
      <c r="J48" s="23">
        <f>SUM(J46:J47)</f>
        <v>0</v>
      </c>
      <c r="K48" s="14"/>
    </row>
    <row r="49" spans="1:11" ht="12.75">
      <c r="A49" s="31" t="s">
        <v>23</v>
      </c>
      <c r="B49" s="137" t="s">
        <v>58</v>
      </c>
      <c r="C49" s="137" t="s">
        <v>24</v>
      </c>
      <c r="D49" s="185" t="s">
        <v>302</v>
      </c>
      <c r="E49" s="185" t="s">
        <v>282</v>
      </c>
      <c r="F49" s="186">
        <v>416814.14</v>
      </c>
      <c r="G49" s="138">
        <v>416814.14</v>
      </c>
      <c r="H49" s="139" t="s">
        <v>39</v>
      </c>
      <c r="I49" s="137" t="s">
        <v>39</v>
      </c>
      <c r="J49" s="139" t="s">
        <v>39</v>
      </c>
      <c r="K49" s="140" t="s">
        <v>38</v>
      </c>
    </row>
    <row r="50" spans="1:11" ht="12.75">
      <c r="A50" s="32" t="s">
        <v>23</v>
      </c>
      <c r="B50" s="33" t="s">
        <v>58</v>
      </c>
      <c r="C50" s="33" t="s">
        <v>24</v>
      </c>
      <c r="D50" s="185" t="s">
        <v>303</v>
      </c>
      <c r="E50" s="185" t="s">
        <v>282</v>
      </c>
      <c r="F50" s="186">
        <v>122614.09</v>
      </c>
      <c r="G50" s="3">
        <v>122614.09</v>
      </c>
      <c r="H50" s="2" t="s">
        <v>39</v>
      </c>
      <c r="I50" s="33" t="s">
        <v>39</v>
      </c>
      <c r="J50" s="2" t="s">
        <v>39</v>
      </c>
      <c r="K50" s="48" t="s">
        <v>138</v>
      </c>
    </row>
    <row r="51" spans="1:11" ht="12.75">
      <c r="A51" s="32" t="s">
        <v>23</v>
      </c>
      <c r="B51" s="33" t="s">
        <v>58</v>
      </c>
      <c r="C51" s="33" t="s">
        <v>24</v>
      </c>
      <c r="D51" s="185" t="s">
        <v>304</v>
      </c>
      <c r="E51" s="185" t="s">
        <v>282</v>
      </c>
      <c r="F51" s="186">
        <v>242684.84</v>
      </c>
      <c r="G51" s="3">
        <v>242684.84</v>
      </c>
      <c r="H51" s="2" t="s">
        <v>39</v>
      </c>
      <c r="I51" s="33" t="s">
        <v>39</v>
      </c>
      <c r="J51" s="2" t="s">
        <v>39</v>
      </c>
      <c r="K51" s="48" t="s">
        <v>186</v>
      </c>
    </row>
    <row r="52" spans="1:11" ht="13.5" thickBot="1">
      <c r="A52" s="34" t="s">
        <v>23</v>
      </c>
      <c r="B52" s="35" t="s">
        <v>58</v>
      </c>
      <c r="C52" s="35" t="s">
        <v>24</v>
      </c>
      <c r="D52" s="193" t="s">
        <v>305</v>
      </c>
      <c r="E52" s="193" t="s">
        <v>282</v>
      </c>
      <c r="F52" s="169">
        <v>19792.08</v>
      </c>
      <c r="G52" s="17">
        <v>19792.08</v>
      </c>
      <c r="H52" s="19" t="s">
        <v>39</v>
      </c>
      <c r="I52" s="35" t="s">
        <v>39</v>
      </c>
      <c r="J52" s="19" t="s">
        <v>39</v>
      </c>
      <c r="K52" s="44" t="s">
        <v>191</v>
      </c>
    </row>
    <row r="53" spans="1:11" ht="13.5" thickBot="1">
      <c r="A53" s="28"/>
      <c r="B53" s="29"/>
      <c r="C53" s="29"/>
      <c r="D53" s="29"/>
      <c r="E53" s="29"/>
      <c r="F53" s="23">
        <f>SUM(F49:F52)</f>
        <v>801905.1499999999</v>
      </c>
      <c r="G53" s="23">
        <f>SUM(G49:G52)</f>
        <v>801905.1499999999</v>
      </c>
      <c r="H53" s="4"/>
      <c r="I53" s="29"/>
      <c r="J53" s="23">
        <f>SUM(J49:J52)</f>
        <v>0</v>
      </c>
      <c r="K53" s="14"/>
    </row>
    <row r="54" spans="1:11" ht="13.5" thickBot="1">
      <c r="A54" s="58" t="s">
        <v>25</v>
      </c>
      <c r="B54" s="59" t="s">
        <v>59</v>
      </c>
      <c r="C54" s="59" t="s">
        <v>26</v>
      </c>
      <c r="D54" s="109" t="s">
        <v>306</v>
      </c>
      <c r="E54" s="109" t="s">
        <v>282</v>
      </c>
      <c r="F54" s="111">
        <v>56789.3</v>
      </c>
      <c r="G54" s="71">
        <v>56789.3</v>
      </c>
      <c r="H54" s="62" t="s">
        <v>39</v>
      </c>
      <c r="I54" s="59" t="s">
        <v>39</v>
      </c>
      <c r="J54" s="62" t="s">
        <v>39</v>
      </c>
      <c r="K54" s="74" t="s">
        <v>38</v>
      </c>
    </row>
    <row r="55" spans="1:11" ht="13.5" thickBot="1">
      <c r="A55" s="26"/>
      <c r="B55" s="27"/>
      <c r="C55" s="27"/>
      <c r="D55" s="27"/>
      <c r="E55" s="27"/>
      <c r="F55" s="10">
        <f>SUM(F54:F54)</f>
        <v>56789.3</v>
      </c>
      <c r="G55" s="10">
        <f>SUM(G54:G54)</f>
        <v>56789.3</v>
      </c>
      <c r="H55" s="9"/>
      <c r="I55" s="27"/>
      <c r="J55" s="10">
        <f>SUM(J54:J54)</f>
        <v>0</v>
      </c>
      <c r="K55" s="24"/>
    </row>
    <row r="56" spans="1:11" ht="12.75">
      <c r="A56" s="36" t="s">
        <v>27</v>
      </c>
      <c r="B56" s="37" t="s">
        <v>67</v>
      </c>
      <c r="C56" s="37" t="s">
        <v>28</v>
      </c>
      <c r="D56" s="185" t="s">
        <v>307</v>
      </c>
      <c r="E56" s="185" t="s">
        <v>282</v>
      </c>
      <c r="F56" s="186">
        <v>38400.22</v>
      </c>
      <c r="G56" s="12">
        <v>38400.22</v>
      </c>
      <c r="H56" s="11" t="s">
        <v>39</v>
      </c>
      <c r="I56" s="37" t="s">
        <v>39</v>
      </c>
      <c r="J56" s="11" t="s">
        <v>39</v>
      </c>
      <c r="K56" s="13" t="s">
        <v>38</v>
      </c>
    </row>
    <row r="57" spans="1:11" ht="12.75">
      <c r="A57" s="32" t="s">
        <v>27</v>
      </c>
      <c r="B57" s="33" t="s">
        <v>67</v>
      </c>
      <c r="C57" s="33" t="s">
        <v>28</v>
      </c>
      <c r="D57" s="185" t="s">
        <v>308</v>
      </c>
      <c r="E57" s="185" t="s">
        <v>282</v>
      </c>
      <c r="F57" s="186">
        <v>62937.25</v>
      </c>
      <c r="G57" s="3">
        <v>62937.25</v>
      </c>
      <c r="H57" s="2" t="s">
        <v>39</v>
      </c>
      <c r="I57" s="33" t="s">
        <v>39</v>
      </c>
      <c r="J57" s="2" t="s">
        <v>39</v>
      </c>
      <c r="K57" s="48" t="s">
        <v>138</v>
      </c>
    </row>
    <row r="58" spans="1:11" ht="13.5" thickBot="1">
      <c r="A58" s="34" t="s">
        <v>27</v>
      </c>
      <c r="B58" s="35" t="s">
        <v>67</v>
      </c>
      <c r="C58" s="35" t="s">
        <v>28</v>
      </c>
      <c r="D58" s="193" t="s">
        <v>309</v>
      </c>
      <c r="E58" s="193" t="s">
        <v>282</v>
      </c>
      <c r="F58" s="169">
        <v>16874.93</v>
      </c>
      <c r="G58" s="17">
        <v>16874.93</v>
      </c>
      <c r="H58" s="19" t="s">
        <v>39</v>
      </c>
      <c r="I58" s="35" t="s">
        <v>39</v>
      </c>
      <c r="J58" s="19" t="s">
        <v>39</v>
      </c>
      <c r="K58" s="44" t="s">
        <v>186</v>
      </c>
    </row>
    <row r="59" spans="1:11" ht="13.5" thickBot="1">
      <c r="A59" s="28"/>
      <c r="B59" s="29"/>
      <c r="C59" s="29"/>
      <c r="D59" s="29"/>
      <c r="E59" s="29"/>
      <c r="F59" s="23">
        <f>SUM(F56:F58)</f>
        <v>118212.4</v>
      </c>
      <c r="G59" s="23">
        <f>SUM(G56:G58)</f>
        <v>118212.4</v>
      </c>
      <c r="H59" s="4"/>
      <c r="I59" s="29"/>
      <c r="J59" s="23">
        <f>SUM(J56:J58)</f>
        <v>0</v>
      </c>
      <c r="K59" s="14"/>
    </row>
    <row r="60" spans="1:11" ht="13.5" thickBot="1">
      <c r="A60" s="38" t="s">
        <v>31</v>
      </c>
      <c r="B60" s="39" t="s">
        <v>60</v>
      </c>
      <c r="C60" s="39" t="s">
        <v>32</v>
      </c>
      <c r="D60" s="193" t="s">
        <v>310</v>
      </c>
      <c r="E60" s="193" t="s">
        <v>282</v>
      </c>
      <c r="F60" s="169">
        <v>140509.34</v>
      </c>
      <c r="G60" s="21">
        <v>140509.34</v>
      </c>
      <c r="H60" s="20" t="s">
        <v>39</v>
      </c>
      <c r="I60" s="39" t="s">
        <v>39</v>
      </c>
      <c r="J60" s="20" t="s">
        <v>39</v>
      </c>
      <c r="K60" s="57" t="s">
        <v>138</v>
      </c>
    </row>
    <row r="61" spans="1:11" ht="13.5" thickBot="1">
      <c r="A61" s="28"/>
      <c r="B61" s="29"/>
      <c r="C61" s="29"/>
      <c r="D61" s="29"/>
      <c r="E61" s="29"/>
      <c r="F61" s="23">
        <f>SUM(F60)</f>
        <v>140509.34</v>
      </c>
      <c r="G61" s="23">
        <f>SUM(G60)</f>
        <v>140509.34</v>
      </c>
      <c r="H61" s="4"/>
      <c r="I61" s="29"/>
      <c r="J61" s="23">
        <f>SUM(J60)</f>
        <v>0</v>
      </c>
      <c r="K61" s="14"/>
    </row>
    <row r="62" spans="1:11" ht="13.5" thickBot="1">
      <c r="A62" s="38" t="s">
        <v>33</v>
      </c>
      <c r="B62" s="39" t="s">
        <v>61</v>
      </c>
      <c r="C62" s="39" t="s">
        <v>34</v>
      </c>
      <c r="D62" s="193" t="s">
        <v>311</v>
      </c>
      <c r="E62" s="193" t="s">
        <v>282</v>
      </c>
      <c r="F62" s="169">
        <v>41626.58</v>
      </c>
      <c r="G62" s="21">
        <v>41626.58</v>
      </c>
      <c r="H62" s="20" t="s">
        <v>39</v>
      </c>
      <c r="I62" s="39" t="s">
        <v>39</v>
      </c>
      <c r="J62" s="20" t="s">
        <v>39</v>
      </c>
      <c r="K62" s="57" t="s">
        <v>138</v>
      </c>
    </row>
    <row r="63" spans="1:11" ht="13.5" thickBot="1">
      <c r="A63" s="28"/>
      <c r="B63" s="29"/>
      <c r="C63" s="29"/>
      <c r="D63" s="29"/>
      <c r="E63" s="29"/>
      <c r="F63" s="23">
        <f>SUM(F62)</f>
        <v>41626.58</v>
      </c>
      <c r="G63" s="23">
        <f>SUM(G62)</f>
        <v>41626.58</v>
      </c>
      <c r="H63" s="4"/>
      <c r="I63" s="29"/>
      <c r="J63" s="23">
        <f>SUM(J62)</f>
        <v>0</v>
      </c>
      <c r="K63" s="14"/>
    </row>
    <row r="64" spans="1:11" ht="13.5" thickBot="1">
      <c r="A64" s="28"/>
      <c r="B64" s="29"/>
      <c r="C64" s="29"/>
      <c r="D64" s="29"/>
      <c r="E64" s="29"/>
      <c r="F64" s="23">
        <f>F24+F28+F33+F37+F41+F45+F48+F53+F55+F59+F61+F63</f>
        <v>13518075.540000003</v>
      </c>
      <c r="G64" s="23">
        <f>G24+G28+G33+G37+G41+G45+G48+G53+G55+G59+G61+G63</f>
        <v>13355483.620000003</v>
      </c>
      <c r="H64" s="4"/>
      <c r="I64" s="29"/>
      <c r="J64" s="23">
        <f>J24+J28+J33+J37+J41+J45+J48+J53+J55+J59+J61+J63</f>
        <v>162591.92</v>
      </c>
      <c r="K64" s="14"/>
    </row>
    <row r="67" spans="1:11" ht="12.75">
      <c r="A67" s="271" t="s">
        <v>280</v>
      </c>
      <c r="B67" s="271"/>
      <c r="C67" s="271"/>
      <c r="D67" s="271"/>
      <c r="E67" s="271"/>
      <c r="F67" s="271"/>
      <c r="G67" s="271"/>
      <c r="H67" s="271"/>
      <c r="I67" s="271"/>
      <c r="J67" s="271"/>
      <c r="K67" s="88"/>
    </row>
    <row r="68" ht="12.75">
      <c r="I68" s="162"/>
    </row>
    <row r="69" ht="13.5" thickBot="1">
      <c r="I69" s="162"/>
    </row>
    <row r="70" spans="1:11" ht="34.5" thickBot="1">
      <c r="A70" s="55" t="s">
        <v>5</v>
      </c>
      <c r="B70" s="56" t="s">
        <v>4</v>
      </c>
      <c r="C70" s="56" t="s">
        <v>3</v>
      </c>
      <c r="D70" s="56" t="s">
        <v>45</v>
      </c>
      <c r="E70" s="56" t="s">
        <v>46</v>
      </c>
      <c r="F70" s="56" t="s">
        <v>47</v>
      </c>
      <c r="G70" s="56" t="s">
        <v>48</v>
      </c>
      <c r="H70" s="56" t="s">
        <v>0</v>
      </c>
      <c r="I70" s="56" t="s">
        <v>1</v>
      </c>
      <c r="J70" s="56" t="s">
        <v>2</v>
      </c>
      <c r="K70" s="146" t="s">
        <v>65</v>
      </c>
    </row>
    <row r="71" spans="1:11" ht="12.75">
      <c r="A71" s="36" t="s">
        <v>9</v>
      </c>
      <c r="B71" s="37" t="s">
        <v>49</v>
      </c>
      <c r="C71" s="37" t="s">
        <v>10</v>
      </c>
      <c r="D71" s="185" t="s">
        <v>312</v>
      </c>
      <c r="E71" s="185" t="s">
        <v>282</v>
      </c>
      <c r="F71" s="186">
        <v>3416708</v>
      </c>
      <c r="G71" s="12">
        <v>3416708</v>
      </c>
      <c r="H71" s="11" t="s">
        <v>39</v>
      </c>
      <c r="I71" s="37" t="s">
        <v>39</v>
      </c>
      <c r="J71" s="11" t="s">
        <v>39</v>
      </c>
      <c r="K71" s="13" t="s">
        <v>38</v>
      </c>
    </row>
    <row r="72" spans="1:11" ht="12.75">
      <c r="A72" s="32" t="s">
        <v>9</v>
      </c>
      <c r="B72" s="33" t="s">
        <v>49</v>
      </c>
      <c r="C72" s="33" t="s">
        <v>10</v>
      </c>
      <c r="D72" s="185" t="s">
        <v>313</v>
      </c>
      <c r="E72" s="185" t="s">
        <v>282</v>
      </c>
      <c r="F72" s="186">
        <v>403877.58</v>
      </c>
      <c r="G72" s="3">
        <v>403877.58</v>
      </c>
      <c r="H72" s="2" t="s">
        <v>39</v>
      </c>
      <c r="I72" s="33" t="s">
        <v>39</v>
      </c>
      <c r="J72" s="2" t="s">
        <v>39</v>
      </c>
      <c r="K72" s="48" t="s">
        <v>138</v>
      </c>
    </row>
    <row r="73" spans="1:11" ht="12.75">
      <c r="A73" s="32" t="s">
        <v>9</v>
      </c>
      <c r="B73" s="33" t="s">
        <v>49</v>
      </c>
      <c r="C73" s="33" t="s">
        <v>10</v>
      </c>
      <c r="D73" s="185" t="s">
        <v>314</v>
      </c>
      <c r="E73" s="185" t="s">
        <v>282</v>
      </c>
      <c r="F73" s="186">
        <v>1172076.61</v>
      </c>
      <c r="G73" s="3">
        <f>1172076.61</f>
        <v>1172076.61</v>
      </c>
      <c r="H73" s="2" t="s">
        <v>39</v>
      </c>
      <c r="I73" s="33" t="s">
        <v>39</v>
      </c>
      <c r="J73" s="2" t="s">
        <v>39</v>
      </c>
      <c r="K73" s="48" t="s">
        <v>186</v>
      </c>
    </row>
    <row r="74" spans="1:11" ht="13.5" thickBot="1">
      <c r="A74" s="34" t="s">
        <v>9</v>
      </c>
      <c r="B74" s="35" t="s">
        <v>49</v>
      </c>
      <c r="C74" s="35" t="s">
        <v>10</v>
      </c>
      <c r="D74" s="193" t="s">
        <v>315</v>
      </c>
      <c r="E74" s="193" t="s">
        <v>282</v>
      </c>
      <c r="F74" s="169">
        <v>54192.6</v>
      </c>
      <c r="G74" s="17">
        <v>54192.6</v>
      </c>
      <c r="H74" s="19" t="s">
        <v>39</v>
      </c>
      <c r="I74" s="35" t="s">
        <v>39</v>
      </c>
      <c r="J74" s="19" t="s">
        <v>39</v>
      </c>
      <c r="K74" s="44" t="s">
        <v>191</v>
      </c>
    </row>
    <row r="75" spans="1:11" ht="13.5" thickBot="1">
      <c r="A75" s="28"/>
      <c r="B75" s="29"/>
      <c r="C75" s="29"/>
      <c r="D75" s="29"/>
      <c r="E75" s="29"/>
      <c r="F75" s="23">
        <f>SUM(F71:F74)</f>
        <v>5046854.79</v>
      </c>
      <c r="G75" s="23">
        <f>SUM(G71:G74)</f>
        <v>5046854.79</v>
      </c>
      <c r="H75" s="4"/>
      <c r="I75" s="29"/>
      <c r="J75" s="23">
        <f>SUM(J71:J74)</f>
        <v>0</v>
      </c>
      <c r="K75" s="14"/>
    </row>
    <row r="76" spans="1:11" ht="13.5" thickBot="1">
      <c r="A76" s="38" t="s">
        <v>74</v>
      </c>
      <c r="B76" s="39" t="s">
        <v>57</v>
      </c>
      <c r="C76" s="39" t="s">
        <v>35</v>
      </c>
      <c r="D76" s="193" t="s">
        <v>208</v>
      </c>
      <c r="E76" s="193" t="s">
        <v>282</v>
      </c>
      <c r="F76" s="169">
        <v>122372.25</v>
      </c>
      <c r="G76" s="169">
        <v>122372.25</v>
      </c>
      <c r="H76" s="20" t="s">
        <v>39</v>
      </c>
      <c r="I76" s="39" t="s">
        <v>39</v>
      </c>
      <c r="J76" s="20" t="s">
        <v>39</v>
      </c>
      <c r="K76" s="57" t="s">
        <v>38</v>
      </c>
    </row>
    <row r="77" spans="1:11" ht="13.5" thickBot="1">
      <c r="A77" s="38"/>
      <c r="B77" s="39"/>
      <c r="C77" s="39"/>
      <c r="D77" s="193"/>
      <c r="E77" s="193"/>
      <c r="F77" s="195">
        <f>SUM(F76)</f>
        <v>122372.25</v>
      </c>
      <c r="G77" s="195">
        <f>SUM(G76)</f>
        <v>122372.25</v>
      </c>
      <c r="H77" s="20"/>
      <c r="I77" s="39"/>
      <c r="J77" s="20"/>
      <c r="K77" s="57"/>
    </row>
    <row r="78" spans="1:11" ht="13.5" thickBot="1">
      <c r="A78" s="34" t="s">
        <v>25</v>
      </c>
      <c r="B78" s="35" t="s">
        <v>59</v>
      </c>
      <c r="C78" s="35" t="s">
        <v>26</v>
      </c>
      <c r="D78" s="193" t="s">
        <v>316</v>
      </c>
      <c r="E78" s="193" t="s">
        <v>282</v>
      </c>
      <c r="F78" s="169">
        <v>118820.2</v>
      </c>
      <c r="G78" s="169">
        <v>118820.2</v>
      </c>
      <c r="H78" s="19" t="s">
        <v>39</v>
      </c>
      <c r="I78" s="35" t="s">
        <v>39</v>
      </c>
      <c r="J78" s="19" t="s">
        <v>39</v>
      </c>
      <c r="K78" s="44" t="s">
        <v>186</v>
      </c>
    </row>
    <row r="79" spans="1:11" ht="13.5" thickBot="1">
      <c r="A79" s="28"/>
      <c r="B79" s="29"/>
      <c r="C79" s="29"/>
      <c r="D79" s="29"/>
      <c r="E79" s="29"/>
      <c r="F79" s="23">
        <f>SUM(F78:F78)</f>
        <v>118820.2</v>
      </c>
      <c r="G79" s="23">
        <f>SUM(G78:G78)</f>
        <v>118820.2</v>
      </c>
      <c r="H79" s="4"/>
      <c r="I79" s="29"/>
      <c r="J79" s="23">
        <f>SUM(J78:J78)</f>
        <v>0</v>
      </c>
      <c r="K79" s="14"/>
    </row>
    <row r="80" spans="1:11" ht="12.75">
      <c r="A80" s="31" t="s">
        <v>29</v>
      </c>
      <c r="B80" s="137" t="s">
        <v>68</v>
      </c>
      <c r="C80" s="137" t="s">
        <v>30</v>
      </c>
      <c r="D80" s="189" t="s">
        <v>317</v>
      </c>
      <c r="E80" s="189" t="s">
        <v>282</v>
      </c>
      <c r="F80" s="191">
        <v>1209539.81</v>
      </c>
      <c r="G80" s="191">
        <v>1209539.81</v>
      </c>
      <c r="H80" s="139" t="s">
        <v>39</v>
      </c>
      <c r="I80" s="137" t="s">
        <v>39</v>
      </c>
      <c r="J80" s="139" t="s">
        <v>39</v>
      </c>
      <c r="K80" s="140" t="s">
        <v>38</v>
      </c>
    </row>
    <row r="81" spans="1:11" ht="12.75">
      <c r="A81" s="32" t="s">
        <v>29</v>
      </c>
      <c r="B81" s="33" t="s">
        <v>68</v>
      </c>
      <c r="C81" s="33" t="s">
        <v>30</v>
      </c>
      <c r="D81" s="185" t="s">
        <v>318</v>
      </c>
      <c r="E81" s="185" t="s">
        <v>282</v>
      </c>
      <c r="F81" s="186">
        <v>15027.18</v>
      </c>
      <c r="G81" s="186">
        <v>11270.39</v>
      </c>
      <c r="H81" s="192" t="s">
        <v>318</v>
      </c>
      <c r="I81" s="192" t="s">
        <v>284</v>
      </c>
      <c r="J81" s="186">
        <v>3756.79</v>
      </c>
      <c r="K81" s="48" t="s">
        <v>138</v>
      </c>
    </row>
    <row r="82" spans="1:11" ht="13.5" thickBot="1">
      <c r="A82" s="34" t="s">
        <v>29</v>
      </c>
      <c r="B82" s="35" t="s">
        <v>68</v>
      </c>
      <c r="C82" s="35" t="s">
        <v>30</v>
      </c>
      <c r="D82" s="193" t="s">
        <v>319</v>
      </c>
      <c r="E82" s="193" t="s">
        <v>282</v>
      </c>
      <c r="F82" s="169">
        <v>79885.4</v>
      </c>
      <c r="G82" s="169">
        <v>66183.1</v>
      </c>
      <c r="H82" s="194" t="s">
        <v>319</v>
      </c>
      <c r="I82" s="194" t="s">
        <v>284</v>
      </c>
      <c r="J82" s="169">
        <v>13702.3</v>
      </c>
      <c r="K82" s="44" t="s">
        <v>186</v>
      </c>
    </row>
    <row r="83" spans="1:11" ht="13.5" thickBot="1">
      <c r="A83" s="28"/>
      <c r="B83" s="29"/>
      <c r="C83" s="29"/>
      <c r="D83" s="29"/>
      <c r="E83" s="29"/>
      <c r="F83" s="23">
        <f>SUM(F80:F82)</f>
        <v>1304452.39</v>
      </c>
      <c r="G83" s="23">
        <f>SUM(G80:G82)</f>
        <v>1286993.3</v>
      </c>
      <c r="H83" s="4"/>
      <c r="I83" s="29"/>
      <c r="J83" s="23">
        <f>SUM(J80:J82)</f>
        <v>17459.09</v>
      </c>
      <c r="K83" s="14"/>
    </row>
    <row r="84" spans="1:11" ht="13.5" thickBot="1">
      <c r="A84" s="196" t="s">
        <v>36</v>
      </c>
      <c r="B84" s="193" t="s">
        <v>62</v>
      </c>
      <c r="C84" s="193" t="s">
        <v>37</v>
      </c>
      <c r="D84" s="193" t="s">
        <v>320</v>
      </c>
      <c r="E84" s="193" t="s">
        <v>282</v>
      </c>
      <c r="F84" s="169">
        <v>206140.72</v>
      </c>
      <c r="G84" s="21">
        <v>206140.72</v>
      </c>
      <c r="H84" s="20" t="s">
        <v>39</v>
      </c>
      <c r="I84" s="39" t="s">
        <v>39</v>
      </c>
      <c r="J84" s="20" t="s">
        <v>39</v>
      </c>
      <c r="K84" s="57" t="s">
        <v>186</v>
      </c>
    </row>
    <row r="85" spans="1:11" ht="13.5" thickBot="1">
      <c r="A85" s="26"/>
      <c r="B85" s="27"/>
      <c r="C85" s="27"/>
      <c r="D85" s="27"/>
      <c r="E85" s="27"/>
      <c r="F85" s="10">
        <f>SUM(F84)</f>
        <v>206140.72</v>
      </c>
      <c r="G85" s="10">
        <f>SUM(G84)</f>
        <v>206140.72</v>
      </c>
      <c r="H85" s="9"/>
      <c r="I85" s="27"/>
      <c r="J85" s="10">
        <f>SUM(J84)</f>
        <v>0</v>
      </c>
      <c r="K85" s="24"/>
    </row>
    <row r="86" spans="1:11" ht="13.5" thickBot="1">
      <c r="A86" s="38" t="s">
        <v>64</v>
      </c>
      <c r="B86" s="39" t="s">
        <v>63</v>
      </c>
      <c r="C86" s="39" t="s">
        <v>44</v>
      </c>
      <c r="D86" s="193" t="s">
        <v>321</v>
      </c>
      <c r="E86" s="193" t="s">
        <v>282</v>
      </c>
      <c r="F86" s="169">
        <v>29797.76</v>
      </c>
      <c r="G86" s="169">
        <v>29797.76</v>
      </c>
      <c r="H86" s="20" t="s">
        <v>39</v>
      </c>
      <c r="I86" s="39" t="s">
        <v>39</v>
      </c>
      <c r="J86" s="20" t="s">
        <v>39</v>
      </c>
      <c r="K86" s="57" t="s">
        <v>186</v>
      </c>
    </row>
    <row r="87" spans="1:11" ht="13.5" thickBot="1">
      <c r="A87" s="26"/>
      <c r="B87" s="27"/>
      <c r="C87" s="27"/>
      <c r="D87" s="27"/>
      <c r="E87" s="27"/>
      <c r="F87" s="10">
        <f>SUM(F86)</f>
        <v>29797.76</v>
      </c>
      <c r="G87" s="10">
        <f>SUM(G86)</f>
        <v>29797.76</v>
      </c>
      <c r="H87" s="9"/>
      <c r="I87" s="27"/>
      <c r="J87" s="10">
        <f>SUM(J86)</f>
        <v>0</v>
      </c>
      <c r="K87" s="24"/>
    </row>
    <row r="88" spans="1:11" ht="13.5" thickBot="1">
      <c r="A88" s="28"/>
      <c r="B88" s="29"/>
      <c r="C88" s="29"/>
      <c r="D88" s="29"/>
      <c r="E88" s="29"/>
      <c r="F88" s="23">
        <f>F75+F77+F79+F83+F85+F87</f>
        <v>6828438.109999999</v>
      </c>
      <c r="G88" s="23">
        <f>G75+G77+G79+G83+G85+G87</f>
        <v>6810979.02</v>
      </c>
      <c r="H88" s="4"/>
      <c r="I88" s="29"/>
      <c r="J88" s="23">
        <f>J75+J77+J79+J83+J85+J87</f>
        <v>17459.09</v>
      </c>
      <c r="K88" s="14"/>
    </row>
    <row r="93" spans="1:8" ht="12.75">
      <c r="A93" s="271" t="s">
        <v>322</v>
      </c>
      <c r="B93" s="271"/>
      <c r="C93" s="271"/>
      <c r="D93" s="271"/>
      <c r="E93" s="271"/>
      <c r="F93" s="271"/>
      <c r="G93" s="271"/>
      <c r="H93" s="271"/>
    </row>
    <row r="94" spans="2:5" ht="12.75">
      <c r="B94" s="162"/>
      <c r="C94" s="162"/>
      <c r="D94" s="162"/>
      <c r="E94" s="162"/>
    </row>
    <row r="95" spans="2:5" ht="12.75">
      <c r="B95" s="162"/>
      <c r="C95" s="162"/>
      <c r="D95" s="162"/>
      <c r="E95" s="162"/>
    </row>
    <row r="96" spans="2:5" ht="13.5" thickBot="1">
      <c r="B96" s="162"/>
      <c r="C96" s="162"/>
      <c r="D96" s="162"/>
      <c r="E96" s="162"/>
    </row>
    <row r="97" spans="1:8" ht="23.25" thickBot="1">
      <c r="A97" s="55" t="s">
        <v>5</v>
      </c>
      <c r="B97" s="56" t="s">
        <v>4</v>
      </c>
      <c r="C97" s="56" t="s">
        <v>3</v>
      </c>
      <c r="D97" s="56" t="s">
        <v>45</v>
      </c>
      <c r="E97" s="56" t="s">
        <v>46</v>
      </c>
      <c r="F97" s="56" t="s">
        <v>47</v>
      </c>
      <c r="G97" s="56" t="s">
        <v>48</v>
      </c>
      <c r="H97" s="75" t="s">
        <v>323</v>
      </c>
    </row>
    <row r="98" spans="1:8" ht="12.75">
      <c r="A98" s="36" t="s">
        <v>8</v>
      </c>
      <c r="B98" s="37" t="s">
        <v>7</v>
      </c>
      <c r="C98" s="37" t="s">
        <v>6</v>
      </c>
      <c r="D98" s="37" t="s">
        <v>324</v>
      </c>
      <c r="E98" s="37" t="s">
        <v>325</v>
      </c>
      <c r="F98" s="12">
        <v>163938.04</v>
      </c>
      <c r="G98" s="12">
        <v>163938.04</v>
      </c>
      <c r="H98" s="13" t="s">
        <v>38</v>
      </c>
    </row>
    <row r="99" spans="1:8" ht="12.75">
      <c r="A99" s="32" t="s">
        <v>8</v>
      </c>
      <c r="B99" s="33" t="s">
        <v>7</v>
      </c>
      <c r="C99" s="33" t="s">
        <v>6</v>
      </c>
      <c r="D99" s="33" t="s">
        <v>326</v>
      </c>
      <c r="E99" s="33" t="s">
        <v>325</v>
      </c>
      <c r="F99" s="3">
        <v>15647.33</v>
      </c>
      <c r="G99" s="3">
        <v>15647.33</v>
      </c>
      <c r="H99" s="48" t="s">
        <v>138</v>
      </c>
    </row>
    <row r="100" spans="1:8" ht="13.5" thickBot="1">
      <c r="A100" s="34" t="s">
        <v>8</v>
      </c>
      <c r="B100" s="35" t="s">
        <v>7</v>
      </c>
      <c r="C100" s="35" t="s">
        <v>6</v>
      </c>
      <c r="D100" s="35" t="s">
        <v>327</v>
      </c>
      <c r="E100" s="35" t="s">
        <v>325</v>
      </c>
      <c r="F100" s="17">
        <v>53.34</v>
      </c>
      <c r="G100" s="17">
        <v>53.34</v>
      </c>
      <c r="H100" s="44" t="s">
        <v>66</v>
      </c>
    </row>
    <row r="101" spans="1:8" ht="13.5" thickBot="1">
      <c r="A101" s="28"/>
      <c r="B101" s="29"/>
      <c r="C101" s="29"/>
      <c r="D101" s="29"/>
      <c r="E101" s="29"/>
      <c r="F101" s="23">
        <f>SUM(F98:F100)</f>
        <v>179638.71</v>
      </c>
      <c r="G101" s="23">
        <f>SUM(G98:G100)</f>
        <v>179638.71</v>
      </c>
      <c r="H101" s="14"/>
    </row>
    <row r="102" spans="1:8" ht="12.75">
      <c r="A102" s="36" t="s">
        <v>9</v>
      </c>
      <c r="B102" s="37" t="s">
        <v>49</v>
      </c>
      <c r="C102" s="37" t="s">
        <v>10</v>
      </c>
      <c r="D102" s="37" t="s">
        <v>328</v>
      </c>
      <c r="E102" s="37" t="s">
        <v>325</v>
      </c>
      <c r="F102" s="12">
        <v>655.84</v>
      </c>
      <c r="G102" s="12">
        <v>655.84</v>
      </c>
      <c r="H102" s="13" t="s">
        <v>38</v>
      </c>
    </row>
    <row r="103" spans="1:8" ht="12.75">
      <c r="A103" s="32" t="s">
        <v>9</v>
      </c>
      <c r="B103" s="33" t="s">
        <v>49</v>
      </c>
      <c r="C103" s="33" t="s">
        <v>10</v>
      </c>
      <c r="D103" s="33" t="s">
        <v>329</v>
      </c>
      <c r="E103" s="33" t="s">
        <v>273</v>
      </c>
      <c r="F103" s="3">
        <v>44094.07</v>
      </c>
      <c r="G103" s="3">
        <v>44094.07</v>
      </c>
      <c r="H103" s="48" t="s">
        <v>138</v>
      </c>
    </row>
    <row r="104" spans="1:8" ht="12.75">
      <c r="A104" s="32" t="s">
        <v>9</v>
      </c>
      <c r="B104" s="33" t="s">
        <v>49</v>
      </c>
      <c r="C104" s="33" t="s">
        <v>10</v>
      </c>
      <c r="D104" s="33" t="s">
        <v>330</v>
      </c>
      <c r="E104" s="33" t="s">
        <v>273</v>
      </c>
      <c r="F104" s="3">
        <v>112707.17</v>
      </c>
      <c r="G104" s="3">
        <v>112707.17</v>
      </c>
      <c r="H104" s="48" t="s">
        <v>66</v>
      </c>
    </row>
    <row r="105" spans="1:8" ht="13.5" thickBot="1">
      <c r="A105" s="34" t="s">
        <v>9</v>
      </c>
      <c r="B105" s="35" t="s">
        <v>49</v>
      </c>
      <c r="C105" s="35" t="s">
        <v>10</v>
      </c>
      <c r="D105" s="35" t="s">
        <v>331</v>
      </c>
      <c r="E105" s="35" t="s">
        <v>273</v>
      </c>
      <c r="F105" s="17">
        <v>14137.2</v>
      </c>
      <c r="G105" s="17">
        <v>14137.2</v>
      </c>
      <c r="H105" s="44" t="s">
        <v>191</v>
      </c>
    </row>
    <row r="106" spans="1:8" ht="13.5" thickBot="1">
      <c r="A106" s="28"/>
      <c r="B106" s="29"/>
      <c r="C106" s="29"/>
      <c r="D106" s="29"/>
      <c r="E106" s="29"/>
      <c r="F106" s="23">
        <f>SUM(F102:F105)</f>
        <v>171594.28</v>
      </c>
      <c r="G106" s="23">
        <f>SUM(G102:G105)</f>
        <v>171594.28</v>
      </c>
      <c r="H106" s="14"/>
    </row>
    <row r="107" spans="1:8" ht="12.75">
      <c r="A107" s="36" t="s">
        <v>11</v>
      </c>
      <c r="B107" s="37" t="s">
        <v>50</v>
      </c>
      <c r="C107" s="37" t="s">
        <v>12</v>
      </c>
      <c r="D107" s="37" t="s">
        <v>332</v>
      </c>
      <c r="E107" s="37" t="s">
        <v>325</v>
      </c>
      <c r="F107" s="12">
        <v>72845.14</v>
      </c>
      <c r="G107" s="12">
        <v>72845.14</v>
      </c>
      <c r="H107" s="13" t="s">
        <v>38</v>
      </c>
    </row>
    <row r="108" spans="1:8" ht="12.75">
      <c r="A108" s="32" t="s">
        <v>11</v>
      </c>
      <c r="B108" s="33" t="s">
        <v>50</v>
      </c>
      <c r="C108" s="33" t="s">
        <v>12</v>
      </c>
      <c r="D108" s="33" t="s">
        <v>333</v>
      </c>
      <c r="E108" s="33" t="s">
        <v>325</v>
      </c>
      <c r="F108" s="3">
        <v>4977</v>
      </c>
      <c r="G108" s="3">
        <v>4977</v>
      </c>
      <c r="H108" s="48" t="s">
        <v>138</v>
      </c>
    </row>
    <row r="109" spans="1:8" ht="13.5" thickBot="1">
      <c r="A109" s="34" t="s">
        <v>11</v>
      </c>
      <c r="B109" s="35" t="s">
        <v>50</v>
      </c>
      <c r="C109" s="35" t="s">
        <v>12</v>
      </c>
      <c r="D109" s="35" t="s">
        <v>334</v>
      </c>
      <c r="E109" s="35" t="s">
        <v>325</v>
      </c>
      <c r="F109" s="17">
        <v>74.76</v>
      </c>
      <c r="G109" s="17">
        <v>74.76</v>
      </c>
      <c r="H109" s="44" t="s">
        <v>66</v>
      </c>
    </row>
    <row r="110" spans="1:8" ht="13.5" thickBot="1">
      <c r="A110" s="28"/>
      <c r="B110" s="29"/>
      <c r="C110" s="29"/>
      <c r="D110" s="29"/>
      <c r="E110" s="29"/>
      <c r="F110" s="23">
        <f>SUM(F107:F109)</f>
        <v>77896.9</v>
      </c>
      <c r="G110" s="23">
        <f>SUM(G107:G109)</f>
        <v>77896.9</v>
      </c>
      <c r="H110" s="14"/>
    </row>
    <row r="111" spans="1:8" ht="12.75">
      <c r="A111" s="36" t="s">
        <v>13</v>
      </c>
      <c r="B111" s="37" t="s">
        <v>51</v>
      </c>
      <c r="C111" s="37" t="s">
        <v>14</v>
      </c>
      <c r="D111" s="37" t="s">
        <v>225</v>
      </c>
      <c r="E111" s="37" t="s">
        <v>325</v>
      </c>
      <c r="F111" s="12">
        <v>122</v>
      </c>
      <c r="G111" s="12">
        <v>122</v>
      </c>
      <c r="H111" s="13" t="s">
        <v>38</v>
      </c>
    </row>
    <row r="112" spans="1:8" ht="12.75">
      <c r="A112" s="32" t="s">
        <v>13</v>
      </c>
      <c r="B112" s="33" t="s">
        <v>51</v>
      </c>
      <c r="C112" s="33" t="s">
        <v>14</v>
      </c>
      <c r="D112" s="33" t="s">
        <v>321</v>
      </c>
      <c r="E112" s="33" t="s">
        <v>325</v>
      </c>
      <c r="F112" s="3">
        <v>38455.77</v>
      </c>
      <c r="G112" s="3">
        <v>38455.77</v>
      </c>
      <c r="H112" s="48" t="s">
        <v>138</v>
      </c>
    </row>
    <row r="113" spans="1:8" ht="12.75">
      <c r="A113" s="32" t="s">
        <v>13</v>
      </c>
      <c r="B113" s="33" t="s">
        <v>51</v>
      </c>
      <c r="C113" s="33" t="s">
        <v>14</v>
      </c>
      <c r="D113" s="33" t="s">
        <v>335</v>
      </c>
      <c r="E113" s="33" t="s">
        <v>325</v>
      </c>
      <c r="F113" s="3">
        <v>6383</v>
      </c>
      <c r="G113" s="3">
        <v>6383</v>
      </c>
      <c r="H113" s="48" t="s">
        <v>66</v>
      </c>
    </row>
    <row r="114" spans="1:8" ht="13.5" thickBot="1">
      <c r="A114" s="34" t="s">
        <v>13</v>
      </c>
      <c r="B114" s="35" t="s">
        <v>51</v>
      </c>
      <c r="C114" s="35" t="s">
        <v>14</v>
      </c>
      <c r="D114" s="35" t="s">
        <v>250</v>
      </c>
      <c r="E114" s="35" t="s">
        <v>325</v>
      </c>
      <c r="F114" s="17">
        <v>4241.16</v>
      </c>
      <c r="G114" s="17">
        <v>4241.16</v>
      </c>
      <c r="H114" s="44" t="s">
        <v>191</v>
      </c>
    </row>
    <row r="115" spans="1:8" ht="13.5" thickBot="1">
      <c r="A115" s="28"/>
      <c r="B115" s="29"/>
      <c r="C115" s="29"/>
      <c r="D115" s="29"/>
      <c r="E115" s="29"/>
      <c r="F115" s="23">
        <f>SUM(F111:F114)</f>
        <v>49201.92999999999</v>
      </c>
      <c r="G115" s="23">
        <f>SUM(G111:G114)</f>
        <v>49201.92999999999</v>
      </c>
      <c r="H115" s="14"/>
    </row>
    <row r="116" spans="1:8" ht="12.75">
      <c r="A116" s="36" t="s">
        <v>15</v>
      </c>
      <c r="B116" s="37" t="s">
        <v>52</v>
      </c>
      <c r="C116" s="37" t="s">
        <v>16</v>
      </c>
      <c r="D116" s="37" t="s">
        <v>336</v>
      </c>
      <c r="E116" s="37" t="s">
        <v>282</v>
      </c>
      <c r="F116" s="12">
        <v>120.69</v>
      </c>
      <c r="G116" s="12">
        <v>120.69</v>
      </c>
      <c r="H116" s="13" t="s">
        <v>38</v>
      </c>
    </row>
    <row r="117" spans="1:8" ht="12.75">
      <c r="A117" s="32" t="s">
        <v>15</v>
      </c>
      <c r="B117" s="33" t="s">
        <v>52</v>
      </c>
      <c r="C117" s="33" t="s">
        <v>16</v>
      </c>
      <c r="D117" s="33" t="s">
        <v>337</v>
      </c>
      <c r="E117" s="33" t="s">
        <v>282</v>
      </c>
      <c r="F117" s="3">
        <v>4787.3</v>
      </c>
      <c r="G117" s="3">
        <v>4787.3</v>
      </c>
      <c r="H117" s="48" t="s">
        <v>138</v>
      </c>
    </row>
    <row r="118" spans="1:8" ht="13.5" thickBot="1">
      <c r="A118" s="34" t="s">
        <v>15</v>
      </c>
      <c r="B118" s="35" t="s">
        <v>52</v>
      </c>
      <c r="C118" s="35" t="s">
        <v>16</v>
      </c>
      <c r="D118" s="35" t="s">
        <v>338</v>
      </c>
      <c r="E118" s="35" t="s">
        <v>282</v>
      </c>
      <c r="F118" s="17">
        <v>3249</v>
      </c>
      <c r="G118" s="17">
        <v>3249</v>
      </c>
      <c r="H118" s="44" t="s">
        <v>66</v>
      </c>
    </row>
    <row r="119" spans="1:8" ht="13.5" thickBot="1">
      <c r="A119" s="28"/>
      <c r="B119" s="29"/>
      <c r="C119" s="29"/>
      <c r="D119" s="29"/>
      <c r="E119" s="29"/>
      <c r="F119" s="23">
        <f>SUM(F116:F118)</f>
        <v>8156.99</v>
      </c>
      <c r="G119" s="23">
        <f>SUM(G116:G118)</f>
        <v>8156.99</v>
      </c>
      <c r="H119" s="14"/>
    </row>
    <row r="120" spans="1:8" ht="12.75">
      <c r="A120" s="36" t="s">
        <v>17</v>
      </c>
      <c r="B120" s="37" t="s">
        <v>53</v>
      </c>
      <c r="C120" s="37" t="s">
        <v>18</v>
      </c>
      <c r="D120" s="37" t="s">
        <v>339</v>
      </c>
      <c r="E120" s="37" t="s">
        <v>325</v>
      </c>
      <c r="F120" s="12">
        <v>186.41</v>
      </c>
      <c r="G120" s="12">
        <v>186.41</v>
      </c>
      <c r="H120" s="13" t="s">
        <v>38</v>
      </c>
    </row>
    <row r="121" spans="1:8" ht="13.5" thickBot="1">
      <c r="A121" s="34" t="s">
        <v>17</v>
      </c>
      <c r="B121" s="35" t="s">
        <v>53</v>
      </c>
      <c r="C121" s="35" t="s">
        <v>18</v>
      </c>
      <c r="D121" s="35" t="s">
        <v>340</v>
      </c>
      <c r="E121" s="35" t="s">
        <v>325</v>
      </c>
      <c r="F121" s="17">
        <v>50491.47</v>
      </c>
      <c r="G121" s="17">
        <v>50491.47</v>
      </c>
      <c r="H121" s="44" t="s">
        <v>138</v>
      </c>
    </row>
    <row r="122" spans="1:8" ht="13.5" thickBot="1">
      <c r="A122" s="28"/>
      <c r="B122" s="29"/>
      <c r="C122" s="29"/>
      <c r="D122" s="29"/>
      <c r="E122" s="29"/>
      <c r="F122" s="23">
        <f>SUM(F120:F121)</f>
        <v>50677.880000000005</v>
      </c>
      <c r="G122" s="23">
        <f>SUM(G120:G121)</f>
        <v>50677.880000000005</v>
      </c>
      <c r="H122" s="14"/>
    </row>
    <row r="123" spans="1:8" ht="12.75">
      <c r="A123" s="36" t="s">
        <v>19</v>
      </c>
      <c r="B123" s="37" t="s">
        <v>54</v>
      </c>
      <c r="C123" s="37" t="s">
        <v>20</v>
      </c>
      <c r="D123" s="37" t="s">
        <v>291</v>
      </c>
      <c r="E123" s="37" t="s">
        <v>325</v>
      </c>
      <c r="F123" s="12">
        <v>409.31</v>
      </c>
      <c r="G123" s="12">
        <v>409.31</v>
      </c>
      <c r="H123" s="13" t="s">
        <v>38</v>
      </c>
    </row>
    <row r="124" spans="1:8" ht="12.75">
      <c r="A124" s="32" t="s">
        <v>19</v>
      </c>
      <c r="B124" s="33" t="s">
        <v>54</v>
      </c>
      <c r="C124" s="33" t="s">
        <v>20</v>
      </c>
      <c r="D124" s="33" t="s">
        <v>289</v>
      </c>
      <c r="E124" s="33" t="s">
        <v>325</v>
      </c>
      <c r="F124" s="3">
        <v>6652.64</v>
      </c>
      <c r="G124" s="3">
        <v>6652.64</v>
      </c>
      <c r="H124" s="48" t="s">
        <v>138</v>
      </c>
    </row>
    <row r="125" spans="1:8" ht="13.5" thickBot="1">
      <c r="A125" s="34" t="s">
        <v>19</v>
      </c>
      <c r="B125" s="35" t="s">
        <v>54</v>
      </c>
      <c r="C125" s="35" t="s">
        <v>20</v>
      </c>
      <c r="D125" s="35" t="s">
        <v>290</v>
      </c>
      <c r="E125" s="35" t="s">
        <v>325</v>
      </c>
      <c r="F125" s="17">
        <v>9115</v>
      </c>
      <c r="G125" s="17">
        <v>9115</v>
      </c>
      <c r="H125" s="44" t="s">
        <v>66</v>
      </c>
    </row>
    <row r="126" spans="1:8" ht="13.5" thickBot="1">
      <c r="A126" s="28"/>
      <c r="B126" s="29"/>
      <c r="C126" s="29"/>
      <c r="D126" s="29"/>
      <c r="E126" s="29"/>
      <c r="F126" s="23">
        <f>SUM(F123:F125)</f>
        <v>16176.95</v>
      </c>
      <c r="G126" s="23">
        <f>SUM(G123:G125)</f>
        <v>16176.95</v>
      </c>
      <c r="H126" s="14"/>
    </row>
    <row r="127" spans="1:8" ht="12.75">
      <c r="A127" s="36" t="s">
        <v>21</v>
      </c>
      <c r="B127" s="37" t="s">
        <v>55</v>
      </c>
      <c r="C127" s="37" t="s">
        <v>22</v>
      </c>
      <c r="D127" s="37" t="s">
        <v>341</v>
      </c>
      <c r="E127" s="37" t="s">
        <v>282</v>
      </c>
      <c r="F127" s="12">
        <v>1821.47</v>
      </c>
      <c r="G127" s="12">
        <v>1821.47</v>
      </c>
      <c r="H127" s="13" t="s">
        <v>38</v>
      </c>
    </row>
    <row r="128" spans="1:8" ht="13.5" thickBot="1">
      <c r="A128" s="34" t="s">
        <v>21</v>
      </c>
      <c r="B128" s="35" t="s">
        <v>55</v>
      </c>
      <c r="C128" s="35" t="s">
        <v>22</v>
      </c>
      <c r="D128" s="35" t="s">
        <v>342</v>
      </c>
      <c r="E128" s="35" t="s">
        <v>282</v>
      </c>
      <c r="F128" s="17">
        <v>35540.86</v>
      </c>
      <c r="G128" s="17">
        <v>35540.86</v>
      </c>
      <c r="H128" s="44" t="s">
        <v>66</v>
      </c>
    </row>
    <row r="129" spans="1:8" ht="13.5" thickBot="1">
      <c r="A129" s="28"/>
      <c r="B129" s="29"/>
      <c r="C129" s="29"/>
      <c r="D129" s="29"/>
      <c r="E129" s="29"/>
      <c r="F129" s="23">
        <f>SUM(F127:F128)</f>
        <v>37362.33</v>
      </c>
      <c r="G129" s="23">
        <f>SUM(G127:G128)</f>
        <v>37362.33</v>
      </c>
      <c r="H129" s="14"/>
    </row>
    <row r="130" spans="1:8" ht="13.5" thickBot="1">
      <c r="A130" s="38" t="s">
        <v>74</v>
      </c>
      <c r="B130" s="39" t="s">
        <v>57</v>
      </c>
      <c r="C130" s="39" t="s">
        <v>35</v>
      </c>
      <c r="D130" s="39" t="s">
        <v>343</v>
      </c>
      <c r="E130" s="39" t="s">
        <v>325</v>
      </c>
      <c r="F130" s="21">
        <v>46436.82</v>
      </c>
      <c r="G130" s="21">
        <v>46436.82</v>
      </c>
      <c r="H130" s="57" t="s">
        <v>38</v>
      </c>
    </row>
    <row r="131" spans="1:8" ht="13.5" thickBot="1">
      <c r="A131" s="28"/>
      <c r="B131" s="29"/>
      <c r="C131" s="29"/>
      <c r="D131" s="29"/>
      <c r="E131" s="29"/>
      <c r="F131" s="23">
        <f>SUM(F130)</f>
        <v>46436.82</v>
      </c>
      <c r="G131" s="23">
        <f>SUM(G130)</f>
        <v>46436.82</v>
      </c>
      <c r="H131" s="14"/>
    </row>
    <row r="132" spans="1:8" ht="12.75">
      <c r="A132" s="36" t="s">
        <v>23</v>
      </c>
      <c r="B132" s="37" t="s">
        <v>58</v>
      </c>
      <c r="C132" s="37" t="s">
        <v>24</v>
      </c>
      <c r="D132" s="37" t="s">
        <v>344</v>
      </c>
      <c r="E132" s="37" t="s">
        <v>325</v>
      </c>
      <c r="F132" s="12">
        <v>56173.98</v>
      </c>
      <c r="G132" s="12">
        <v>56173.98</v>
      </c>
      <c r="H132" s="13" t="s">
        <v>38</v>
      </c>
    </row>
    <row r="133" spans="1:8" ht="12.75">
      <c r="A133" s="32" t="s">
        <v>23</v>
      </c>
      <c r="B133" s="33" t="s">
        <v>58</v>
      </c>
      <c r="C133" s="33" t="s">
        <v>24</v>
      </c>
      <c r="D133" s="33" t="s">
        <v>345</v>
      </c>
      <c r="E133" s="33" t="s">
        <v>325</v>
      </c>
      <c r="F133" s="3">
        <v>23463.54</v>
      </c>
      <c r="G133" s="3">
        <v>23463.54</v>
      </c>
      <c r="H133" s="48" t="s">
        <v>138</v>
      </c>
    </row>
    <row r="134" spans="1:8" ht="13.5" thickBot="1">
      <c r="A134" s="34" t="s">
        <v>23</v>
      </c>
      <c r="B134" s="35" t="s">
        <v>58</v>
      </c>
      <c r="C134" s="35" t="s">
        <v>24</v>
      </c>
      <c r="D134" s="35" t="s">
        <v>346</v>
      </c>
      <c r="E134" s="35" t="s">
        <v>325</v>
      </c>
      <c r="F134" s="17">
        <v>94450.73</v>
      </c>
      <c r="G134" s="17">
        <v>94450.73</v>
      </c>
      <c r="H134" s="44" t="s">
        <v>66</v>
      </c>
    </row>
    <row r="135" spans="1:8" ht="13.5" thickBot="1">
      <c r="A135" s="28"/>
      <c r="B135" s="29"/>
      <c r="C135" s="29"/>
      <c r="D135" s="29"/>
      <c r="E135" s="29"/>
      <c r="F135" s="23">
        <f>SUM(F132:F134)</f>
        <v>174088.25</v>
      </c>
      <c r="G135" s="23">
        <f>SUM(G132:G134)</f>
        <v>174088.25</v>
      </c>
      <c r="H135" s="14"/>
    </row>
    <row r="136" spans="1:8" ht="12.75">
      <c r="A136" s="31" t="s">
        <v>25</v>
      </c>
      <c r="B136" s="137" t="s">
        <v>59</v>
      </c>
      <c r="C136" s="137" t="s">
        <v>26</v>
      </c>
      <c r="D136" s="137" t="s">
        <v>303</v>
      </c>
      <c r="E136" s="137" t="s">
        <v>282</v>
      </c>
      <c r="F136" s="138">
        <v>369.65</v>
      </c>
      <c r="G136" s="138">
        <v>369.65</v>
      </c>
      <c r="H136" s="140" t="s">
        <v>38</v>
      </c>
    </row>
    <row r="137" spans="1:8" ht="13.5" thickBot="1">
      <c r="A137" s="34" t="s">
        <v>25</v>
      </c>
      <c r="B137" s="35" t="s">
        <v>59</v>
      </c>
      <c r="C137" s="35" t="s">
        <v>26</v>
      </c>
      <c r="D137" s="35" t="s">
        <v>305</v>
      </c>
      <c r="E137" s="35" t="s">
        <v>282</v>
      </c>
      <c r="F137" s="17">
        <v>155.26</v>
      </c>
      <c r="G137" s="17">
        <v>155.26</v>
      </c>
      <c r="H137" s="44" t="s">
        <v>66</v>
      </c>
    </row>
    <row r="138" spans="1:8" ht="13.5" thickBot="1">
      <c r="A138" s="28"/>
      <c r="B138" s="29"/>
      <c r="C138" s="29"/>
      <c r="D138" s="29"/>
      <c r="E138" s="29"/>
      <c r="F138" s="23">
        <f>SUM(F136:F137)</f>
        <v>524.91</v>
      </c>
      <c r="G138" s="23">
        <f>SUM(G136:G137)</f>
        <v>524.91</v>
      </c>
      <c r="H138" s="14"/>
    </row>
    <row r="139" spans="1:8" ht="12.75">
      <c r="A139" s="36" t="s">
        <v>27</v>
      </c>
      <c r="B139" s="37" t="s">
        <v>67</v>
      </c>
      <c r="C139" s="37" t="s">
        <v>28</v>
      </c>
      <c r="D139" s="37" t="s">
        <v>347</v>
      </c>
      <c r="E139" s="37" t="s">
        <v>325</v>
      </c>
      <c r="F139" s="12">
        <v>1342.63</v>
      </c>
      <c r="G139" s="12">
        <v>1342.63</v>
      </c>
      <c r="H139" s="13" t="s">
        <v>38</v>
      </c>
    </row>
    <row r="140" spans="1:8" ht="12.75">
      <c r="A140" s="32" t="s">
        <v>27</v>
      </c>
      <c r="B140" s="33" t="s">
        <v>67</v>
      </c>
      <c r="C140" s="33" t="s">
        <v>28</v>
      </c>
      <c r="D140" s="33" t="s">
        <v>348</v>
      </c>
      <c r="E140" s="33" t="s">
        <v>325</v>
      </c>
      <c r="F140" s="3">
        <v>10828.62</v>
      </c>
      <c r="G140" s="3">
        <v>10828.62</v>
      </c>
      <c r="H140" s="48" t="s">
        <v>138</v>
      </c>
    </row>
    <row r="141" spans="1:8" ht="13.5" thickBot="1">
      <c r="A141" s="34" t="s">
        <v>27</v>
      </c>
      <c r="B141" s="35" t="s">
        <v>67</v>
      </c>
      <c r="C141" s="35" t="s">
        <v>28</v>
      </c>
      <c r="D141" s="35" t="s">
        <v>349</v>
      </c>
      <c r="E141" s="35" t="s">
        <v>325</v>
      </c>
      <c r="F141" s="17">
        <v>1828.47</v>
      </c>
      <c r="G141" s="17">
        <v>1828.47</v>
      </c>
      <c r="H141" s="44" t="s">
        <v>66</v>
      </c>
    </row>
    <row r="142" spans="1:8" ht="13.5" thickBot="1">
      <c r="A142" s="28"/>
      <c r="B142" s="29"/>
      <c r="C142" s="29"/>
      <c r="D142" s="29"/>
      <c r="E142" s="29"/>
      <c r="F142" s="23">
        <f>SUM(F139:F141)</f>
        <v>13999.72</v>
      </c>
      <c r="G142" s="23">
        <f>SUM(G139:G141)</f>
        <v>13999.72</v>
      </c>
      <c r="H142" s="14"/>
    </row>
    <row r="143" spans="1:8" ht="12.75">
      <c r="A143" s="36" t="s">
        <v>29</v>
      </c>
      <c r="B143" s="37" t="s">
        <v>68</v>
      </c>
      <c r="C143" s="37" t="s">
        <v>30</v>
      </c>
      <c r="D143" s="37" t="s">
        <v>350</v>
      </c>
      <c r="E143" s="37" t="s">
        <v>325</v>
      </c>
      <c r="F143" s="12">
        <v>271450.07</v>
      </c>
      <c r="G143" s="12">
        <v>271450.07</v>
      </c>
      <c r="H143" s="13" t="s">
        <v>66</v>
      </c>
    </row>
    <row r="144" spans="1:8" ht="13.5" thickBot="1">
      <c r="A144" s="34" t="s">
        <v>29</v>
      </c>
      <c r="B144" s="35" t="s">
        <v>68</v>
      </c>
      <c r="C144" s="35" t="s">
        <v>30</v>
      </c>
      <c r="D144" s="35" t="s">
        <v>351</v>
      </c>
      <c r="E144" s="35" t="s">
        <v>325</v>
      </c>
      <c r="F144" s="17">
        <v>5183.77</v>
      </c>
      <c r="G144" s="17">
        <v>5183.77</v>
      </c>
      <c r="H144" s="44" t="s">
        <v>66</v>
      </c>
    </row>
    <row r="145" spans="1:8" ht="13.5" thickBot="1">
      <c r="A145" s="28"/>
      <c r="B145" s="29"/>
      <c r="C145" s="29"/>
      <c r="D145" s="29"/>
      <c r="E145" s="29"/>
      <c r="F145" s="23">
        <f>SUM(F143:F144)</f>
        <v>276633.84</v>
      </c>
      <c r="G145" s="23">
        <f>SUM(G143:G144)</f>
        <v>276633.84</v>
      </c>
      <c r="H145" s="14"/>
    </row>
    <row r="146" spans="1:8" ht="13.5" thickBot="1">
      <c r="A146" s="38" t="s">
        <v>31</v>
      </c>
      <c r="B146" s="39" t="s">
        <v>60</v>
      </c>
      <c r="C146" s="39" t="s">
        <v>32</v>
      </c>
      <c r="D146" s="39" t="s">
        <v>352</v>
      </c>
      <c r="E146" s="39" t="s">
        <v>353</v>
      </c>
      <c r="F146" s="21">
        <v>7696.32</v>
      </c>
      <c r="G146" s="21">
        <v>7696.32</v>
      </c>
      <c r="H146" s="57" t="s">
        <v>138</v>
      </c>
    </row>
    <row r="147" spans="1:8" ht="13.5" thickBot="1">
      <c r="A147" s="28"/>
      <c r="B147" s="29"/>
      <c r="C147" s="29"/>
      <c r="D147" s="29"/>
      <c r="E147" s="29"/>
      <c r="F147" s="23">
        <f>SUM(F146)</f>
        <v>7696.32</v>
      </c>
      <c r="G147" s="23">
        <f>SUM(G146)</f>
        <v>7696.32</v>
      </c>
      <c r="H147" s="14"/>
    </row>
    <row r="148" spans="1:8" ht="13.5" thickBot="1">
      <c r="A148" s="38" t="s">
        <v>33</v>
      </c>
      <c r="B148" s="39" t="s">
        <v>61</v>
      </c>
      <c r="C148" s="39" t="s">
        <v>34</v>
      </c>
      <c r="D148" s="39" t="s">
        <v>354</v>
      </c>
      <c r="E148" s="39" t="s">
        <v>325</v>
      </c>
      <c r="F148" s="21">
        <v>2310.11</v>
      </c>
      <c r="G148" s="21">
        <v>2310.11</v>
      </c>
      <c r="H148" s="57" t="s">
        <v>138</v>
      </c>
    </row>
    <row r="149" spans="1:8" ht="13.5" thickBot="1">
      <c r="A149" s="28"/>
      <c r="B149" s="29"/>
      <c r="C149" s="29"/>
      <c r="D149" s="29"/>
      <c r="E149" s="29"/>
      <c r="F149" s="23">
        <f>SUM(F148)</f>
        <v>2310.11</v>
      </c>
      <c r="G149" s="23">
        <f>SUM(G148)</f>
        <v>2310.11</v>
      </c>
      <c r="H149" s="14"/>
    </row>
    <row r="150" spans="1:8" ht="13.5" thickBot="1">
      <c r="A150" s="38" t="s">
        <v>36</v>
      </c>
      <c r="B150" s="39" t="s">
        <v>62</v>
      </c>
      <c r="C150" s="39" t="s">
        <v>37</v>
      </c>
      <c r="D150" s="39" t="s">
        <v>355</v>
      </c>
      <c r="E150" s="39" t="s">
        <v>325</v>
      </c>
      <c r="F150" s="21">
        <v>35987.3</v>
      </c>
      <c r="G150" s="21">
        <v>35987.3</v>
      </c>
      <c r="H150" s="57" t="s">
        <v>66</v>
      </c>
    </row>
    <row r="151" spans="1:8" ht="13.5" thickBot="1">
      <c r="A151" s="28"/>
      <c r="B151" s="29"/>
      <c r="C151" s="29"/>
      <c r="D151" s="29"/>
      <c r="E151" s="29"/>
      <c r="F151" s="23">
        <f>SUM(F150)</f>
        <v>35987.3</v>
      </c>
      <c r="G151" s="23">
        <f>SUM(G150)</f>
        <v>35987.3</v>
      </c>
      <c r="H151" s="14"/>
    </row>
    <row r="152" spans="1:8" ht="13.5" thickBot="1">
      <c r="A152" s="38" t="s">
        <v>64</v>
      </c>
      <c r="B152" s="39" t="s">
        <v>63</v>
      </c>
      <c r="C152" s="39" t="s">
        <v>44</v>
      </c>
      <c r="D152" s="39" t="s">
        <v>289</v>
      </c>
      <c r="E152" s="39" t="s">
        <v>325</v>
      </c>
      <c r="F152" s="21">
        <v>6969.13</v>
      </c>
      <c r="G152" s="21">
        <v>6969.13</v>
      </c>
      <c r="H152" s="57" t="s">
        <v>66</v>
      </c>
    </row>
    <row r="153" spans="1:8" ht="13.5" thickBot="1">
      <c r="A153" s="53"/>
      <c r="B153" s="29"/>
      <c r="C153" s="29"/>
      <c r="D153" s="29"/>
      <c r="E153" s="29"/>
      <c r="F153" s="54">
        <f>SUM(F152)</f>
        <v>6969.13</v>
      </c>
      <c r="G153" s="54">
        <f>SUM(G152)</f>
        <v>6969.13</v>
      </c>
      <c r="H153" s="14"/>
    </row>
    <row r="154" spans="1:8" ht="13.5" thickBot="1">
      <c r="A154" s="53"/>
      <c r="B154" s="29"/>
      <c r="C154" s="29"/>
      <c r="D154" s="29"/>
      <c r="E154" s="29"/>
      <c r="F154" s="54">
        <f>F101+F106+F110+F115+F119+F122+F126+F129+F131+F135+F138+F142+F145+F147+F149+F151+F153</f>
        <v>1155352.3699999999</v>
      </c>
      <c r="G154" s="54">
        <f>G101+G106+G110+G115+G119+G122+G126+G129+G131+G135+G138+G142+G145+G147+G149+G151+G153</f>
        <v>1155352.3699999999</v>
      </c>
      <c r="H154" s="14"/>
    </row>
    <row r="159" spans="1:8" ht="12.75">
      <c r="A159" s="271" t="s">
        <v>356</v>
      </c>
      <c r="B159" s="271"/>
      <c r="C159" s="271"/>
      <c r="D159" s="271"/>
      <c r="E159" s="271"/>
      <c r="F159" s="271"/>
      <c r="G159" s="271"/>
      <c r="H159" s="271"/>
    </row>
    <row r="160" spans="2:5" ht="12.75">
      <c r="B160" s="162"/>
      <c r="C160" s="162"/>
      <c r="D160" s="162"/>
      <c r="E160" s="162"/>
    </row>
    <row r="161" spans="2:5" ht="12.75">
      <c r="B161" s="162"/>
      <c r="C161" s="162"/>
      <c r="D161" s="162"/>
      <c r="E161" s="162"/>
    </row>
    <row r="162" spans="2:5" ht="13.5" thickBot="1">
      <c r="B162" s="162"/>
      <c r="C162" s="162"/>
      <c r="D162" s="162"/>
      <c r="E162" s="162"/>
    </row>
    <row r="163" spans="1:8" ht="23.25" thickBot="1">
      <c r="A163" s="55" t="s">
        <v>5</v>
      </c>
      <c r="B163" s="56" t="s">
        <v>4</v>
      </c>
      <c r="C163" s="56" t="s">
        <v>3</v>
      </c>
      <c r="D163" s="56" t="s">
        <v>45</v>
      </c>
      <c r="E163" s="56" t="s">
        <v>46</v>
      </c>
      <c r="F163" s="56" t="s">
        <v>47</v>
      </c>
      <c r="G163" s="56" t="s">
        <v>48</v>
      </c>
      <c r="H163" s="75" t="s">
        <v>323</v>
      </c>
    </row>
    <row r="164" spans="1:8" ht="13.5" thickBot="1">
      <c r="A164" s="58" t="s">
        <v>8</v>
      </c>
      <c r="B164" s="59" t="s">
        <v>7</v>
      </c>
      <c r="C164" s="59" t="s">
        <v>6</v>
      </c>
      <c r="D164" s="59">
        <v>552</v>
      </c>
      <c r="E164" s="60">
        <v>43221</v>
      </c>
      <c r="F164" s="71">
        <v>524410.7</v>
      </c>
      <c r="G164" s="71">
        <v>524410.7</v>
      </c>
      <c r="H164" s="74" t="s">
        <v>77</v>
      </c>
    </row>
    <row r="165" spans="1:8" ht="13.5" thickBot="1">
      <c r="A165" s="26"/>
      <c r="B165" s="27"/>
      <c r="C165" s="27"/>
      <c r="D165" s="27"/>
      <c r="E165" s="27"/>
      <c r="F165" s="10">
        <f>SUM(F164:F164)</f>
        <v>524410.7</v>
      </c>
      <c r="G165" s="10">
        <f>SUM(G164:G164)</f>
        <v>524410.7</v>
      </c>
      <c r="H165" s="24"/>
    </row>
    <row r="166" spans="1:8" ht="13.5" thickBot="1">
      <c r="A166" s="65" t="s">
        <v>9</v>
      </c>
      <c r="B166" s="66" t="s">
        <v>49</v>
      </c>
      <c r="C166" s="66" t="s">
        <v>10</v>
      </c>
      <c r="D166" s="66">
        <v>48008</v>
      </c>
      <c r="E166" s="85">
        <v>43242</v>
      </c>
      <c r="F166" s="64">
        <v>200404.91</v>
      </c>
      <c r="G166" s="64">
        <v>200404.91</v>
      </c>
      <c r="H166" s="67" t="s">
        <v>77</v>
      </c>
    </row>
    <row r="167" spans="1:8" ht="13.5" thickBot="1">
      <c r="A167" s="28"/>
      <c r="B167" s="29"/>
      <c r="C167" s="29"/>
      <c r="D167" s="29"/>
      <c r="E167" s="29"/>
      <c r="F167" s="23">
        <f>SUM(F166:F166)</f>
        <v>200404.91</v>
      </c>
      <c r="G167" s="23">
        <f>SUM(G166:G166)</f>
        <v>200404.91</v>
      </c>
      <c r="H167" s="14"/>
    </row>
    <row r="168" spans="1:8" ht="13.5" thickBot="1">
      <c r="A168" s="58" t="s">
        <v>13</v>
      </c>
      <c r="B168" s="59" t="s">
        <v>51</v>
      </c>
      <c r="C168" s="59" t="s">
        <v>14</v>
      </c>
      <c r="D168" s="59">
        <v>1571</v>
      </c>
      <c r="E168" s="60">
        <v>43222</v>
      </c>
      <c r="F168" s="71">
        <v>59657.08</v>
      </c>
      <c r="G168" s="71">
        <v>59656.08</v>
      </c>
      <c r="H168" s="74" t="s">
        <v>77</v>
      </c>
    </row>
    <row r="169" spans="1:8" ht="13.5" thickBot="1">
      <c r="A169" s="26"/>
      <c r="B169" s="27"/>
      <c r="C169" s="27"/>
      <c r="D169" s="27"/>
      <c r="E169" s="27"/>
      <c r="F169" s="10">
        <f>SUM(F168:F168)</f>
        <v>59657.08</v>
      </c>
      <c r="G169" s="10">
        <f>SUM(G168:G168)</f>
        <v>59656.08</v>
      </c>
      <c r="H169" s="24"/>
    </row>
    <row r="170" spans="1:8" ht="13.5" thickBot="1">
      <c r="A170" s="58" t="s">
        <v>17</v>
      </c>
      <c r="B170" s="59" t="s">
        <v>53</v>
      </c>
      <c r="C170" s="59" t="s">
        <v>18</v>
      </c>
      <c r="D170" s="59">
        <v>849</v>
      </c>
      <c r="E170" s="60">
        <v>43221</v>
      </c>
      <c r="F170" s="71">
        <v>38937.85</v>
      </c>
      <c r="G170" s="71">
        <v>38937.85</v>
      </c>
      <c r="H170" s="74" t="s">
        <v>77</v>
      </c>
    </row>
    <row r="171" spans="1:8" ht="13.5" thickBot="1">
      <c r="A171" s="26"/>
      <c r="B171" s="27"/>
      <c r="C171" s="27"/>
      <c r="D171" s="27"/>
      <c r="E171" s="27"/>
      <c r="F171" s="10">
        <f>SUM(F170:F170)</f>
        <v>38937.85</v>
      </c>
      <c r="G171" s="10">
        <f>SUM(G170:G170)</f>
        <v>38937.85</v>
      </c>
      <c r="H171" s="24"/>
    </row>
    <row r="172" spans="1:8" ht="13.5" thickBot="1">
      <c r="A172" s="34" t="s">
        <v>29</v>
      </c>
      <c r="B172" s="35" t="s">
        <v>68</v>
      </c>
      <c r="C172" s="35" t="s">
        <v>30</v>
      </c>
      <c r="D172" s="35">
        <v>68</v>
      </c>
      <c r="E172" s="197">
        <v>43221</v>
      </c>
      <c r="F172" s="17">
        <v>69659.46</v>
      </c>
      <c r="G172" s="17">
        <v>69659.46</v>
      </c>
      <c r="H172" s="44" t="s">
        <v>77</v>
      </c>
    </row>
    <row r="173" spans="1:8" ht="13.5" thickBot="1">
      <c r="A173" s="28"/>
      <c r="B173" s="29"/>
      <c r="C173" s="29"/>
      <c r="D173" s="29"/>
      <c r="E173" s="29"/>
      <c r="F173" s="23">
        <f>SUM(F172:F172)</f>
        <v>69659.46</v>
      </c>
      <c r="G173" s="23">
        <f>SUM(G172:G172)</f>
        <v>69659.46</v>
      </c>
      <c r="H173" s="14"/>
    </row>
    <row r="174" spans="1:8" ht="13.5" thickBot="1">
      <c r="A174" s="53"/>
      <c r="B174" s="29"/>
      <c r="C174" s="29"/>
      <c r="D174" s="29"/>
      <c r="E174" s="29"/>
      <c r="F174" s="54">
        <f>F165+F167+F169+F171+F173</f>
        <v>893069.9999999999</v>
      </c>
      <c r="G174" s="54">
        <f>G165+G167+G169+G171+G173</f>
        <v>893068.9999999999</v>
      </c>
      <c r="H174" s="14"/>
    </row>
    <row r="177" spans="1:8" ht="12.75">
      <c r="A177" s="271" t="s">
        <v>357</v>
      </c>
      <c r="B177" s="271"/>
      <c r="C177" s="271"/>
      <c r="D177" s="271"/>
      <c r="E177" s="271"/>
      <c r="F177" s="271"/>
      <c r="G177" s="271"/>
      <c r="H177" s="271"/>
    </row>
    <row r="178" spans="1:8" ht="12.75">
      <c r="A178" s="119"/>
      <c r="B178" s="119"/>
      <c r="C178" s="119"/>
      <c r="D178" s="119"/>
      <c r="E178" s="119"/>
      <c r="F178" s="119"/>
      <c r="G178" s="119"/>
      <c r="H178" s="119"/>
    </row>
    <row r="179" spans="1:8" ht="12.75">
      <c r="A179" s="119"/>
      <c r="B179" s="119"/>
      <c r="C179" s="119"/>
      <c r="D179" s="119"/>
      <c r="E179" s="119"/>
      <c r="F179" s="119"/>
      <c r="G179" s="119"/>
      <c r="H179" s="119"/>
    </row>
    <row r="180" spans="2:5" ht="12.75">
      <c r="B180" s="162"/>
      <c r="C180" s="162"/>
      <c r="D180" s="162"/>
      <c r="E180" s="162"/>
    </row>
    <row r="181" spans="2:5" ht="12.75">
      <c r="B181" s="162"/>
      <c r="C181" s="162"/>
      <c r="D181" s="162"/>
      <c r="E181" s="162"/>
    </row>
    <row r="182" spans="2:5" ht="13.5" thickBot="1">
      <c r="B182" s="162"/>
      <c r="C182" s="162"/>
      <c r="D182" s="162"/>
      <c r="E182" s="162"/>
    </row>
    <row r="183" spans="1:8" ht="23.25" thickBot="1">
      <c r="A183" s="55" t="s">
        <v>5</v>
      </c>
      <c r="B183" s="56" t="s">
        <v>4</v>
      </c>
      <c r="C183" s="56" t="s">
        <v>3</v>
      </c>
      <c r="D183" s="56" t="s">
        <v>45</v>
      </c>
      <c r="E183" s="56" t="s">
        <v>46</v>
      </c>
      <c r="F183" s="56" t="s">
        <v>47</v>
      </c>
      <c r="G183" s="56" t="s">
        <v>48</v>
      </c>
      <c r="H183" s="75" t="s">
        <v>323</v>
      </c>
    </row>
    <row r="184" spans="1:8" ht="13.5" thickBot="1">
      <c r="A184" s="58" t="s">
        <v>8</v>
      </c>
      <c r="B184" s="59" t="s">
        <v>7</v>
      </c>
      <c r="C184" s="59" t="s">
        <v>6</v>
      </c>
      <c r="D184" s="192" t="s">
        <v>358</v>
      </c>
      <c r="E184" s="192" t="s">
        <v>359</v>
      </c>
      <c r="F184" s="186">
        <v>5008586.22</v>
      </c>
      <c r="G184" s="186">
        <v>2752140.11</v>
      </c>
      <c r="H184" s="74" t="s">
        <v>38</v>
      </c>
    </row>
    <row r="185" spans="1:8" ht="13.5" thickBot="1">
      <c r="A185" s="26"/>
      <c r="B185" s="27"/>
      <c r="C185" s="27"/>
      <c r="D185" s="27"/>
      <c r="E185" s="27"/>
      <c r="F185" s="10">
        <f>SUM(F184:F184)</f>
        <v>5008586.22</v>
      </c>
      <c r="G185" s="10">
        <f>SUM(G184:G184)</f>
        <v>2752140.11</v>
      </c>
      <c r="H185" s="24"/>
    </row>
    <row r="186" spans="1:8" ht="13.5" thickBot="1">
      <c r="A186" s="65" t="s">
        <v>9</v>
      </c>
      <c r="B186" s="66" t="s">
        <v>49</v>
      </c>
      <c r="C186" s="66" t="s">
        <v>10</v>
      </c>
      <c r="D186" s="198" t="s">
        <v>360</v>
      </c>
      <c r="E186" s="198" t="s">
        <v>361</v>
      </c>
      <c r="F186" s="168">
        <v>2972919.84</v>
      </c>
      <c r="G186" s="168">
        <v>1633573.13</v>
      </c>
      <c r="H186" s="67" t="s">
        <v>38</v>
      </c>
    </row>
    <row r="187" spans="1:8" ht="13.5" thickBot="1">
      <c r="A187" s="28"/>
      <c r="B187" s="29"/>
      <c r="C187" s="29"/>
      <c r="D187" s="29"/>
      <c r="E187" s="29"/>
      <c r="F187" s="23">
        <f>SUM(F186:F186)</f>
        <v>2972919.84</v>
      </c>
      <c r="G187" s="23">
        <f>SUM(G186:G186)</f>
        <v>1633573.13</v>
      </c>
      <c r="H187" s="14"/>
    </row>
    <row r="188" spans="1:8" ht="13.5" thickBot="1">
      <c r="A188" s="65" t="s">
        <v>29</v>
      </c>
      <c r="B188" s="66" t="s">
        <v>68</v>
      </c>
      <c r="C188" s="66" t="s">
        <v>30</v>
      </c>
      <c r="D188" s="198" t="s">
        <v>362</v>
      </c>
      <c r="E188" s="198" t="s">
        <v>359</v>
      </c>
      <c r="F188" s="168">
        <v>1158550.74</v>
      </c>
      <c r="G188" s="168">
        <v>636605.58</v>
      </c>
      <c r="H188" s="67" t="s">
        <v>38</v>
      </c>
    </row>
    <row r="189" spans="1:8" ht="13.5" thickBot="1">
      <c r="A189" s="28"/>
      <c r="B189" s="29"/>
      <c r="C189" s="29"/>
      <c r="D189" s="29"/>
      <c r="E189" s="29"/>
      <c r="F189" s="23">
        <f>SUM(F188:F188)</f>
        <v>1158550.74</v>
      </c>
      <c r="G189" s="23">
        <f>SUM(G188:G188)</f>
        <v>636605.58</v>
      </c>
      <c r="H189" s="14"/>
    </row>
    <row r="190" spans="1:8" ht="13.5" thickBot="1">
      <c r="A190" s="53"/>
      <c r="B190" s="29"/>
      <c r="C190" s="29"/>
      <c r="D190" s="29"/>
      <c r="E190" s="29"/>
      <c r="F190" s="54">
        <f>F189+F187+F185</f>
        <v>9140056.8</v>
      </c>
      <c r="G190" s="54">
        <f>G189+G187+G185</f>
        <v>5022318.82</v>
      </c>
      <c r="H190" s="14"/>
    </row>
  </sheetData>
  <sheetProtection/>
  <mergeCells count="6">
    <mergeCell ref="A177:H177"/>
    <mergeCell ref="A1:J1"/>
    <mergeCell ref="A17:J17"/>
    <mergeCell ref="A67:J67"/>
    <mergeCell ref="A93:H93"/>
    <mergeCell ref="A159:H1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15">
      <selection activeCell="A120" sqref="A120:I131"/>
    </sheetView>
  </sheetViews>
  <sheetFormatPr defaultColWidth="9.140625" defaultRowHeight="12.75"/>
  <cols>
    <col min="1" max="1" width="65.140625" style="0" bestFit="1" customWidth="1"/>
    <col min="2" max="3" width="7.8515625" style="0" bestFit="1" customWidth="1"/>
    <col min="4" max="4" width="6.421875" style="0" bestFit="1" customWidth="1"/>
    <col min="5" max="5" width="9.00390625" style="0" bestFit="1" customWidth="1"/>
    <col min="6" max="6" width="12.7109375" style="0" bestFit="1" customWidth="1"/>
    <col min="7" max="7" width="15.8515625" style="0" bestFit="1" customWidth="1"/>
    <col min="8" max="8" width="11.7109375" style="0" bestFit="1" customWidth="1"/>
    <col min="10" max="10" width="11.7109375" style="0" bestFit="1" customWidth="1"/>
  </cols>
  <sheetData>
    <row r="1" spans="1:11" ht="25.5" customHeight="1">
      <c r="A1" s="271" t="s">
        <v>407</v>
      </c>
      <c r="B1" s="271"/>
      <c r="C1" s="271"/>
      <c r="D1" s="271"/>
      <c r="E1" s="271"/>
      <c r="F1" s="271"/>
      <c r="G1" s="271"/>
      <c r="H1" s="271"/>
      <c r="I1" s="88"/>
      <c r="J1" s="88"/>
      <c r="K1" s="88"/>
    </row>
    <row r="2" ht="13.5" thickBot="1"/>
    <row r="3" spans="1:10" ht="31.5" customHeight="1">
      <c r="A3" s="141" t="s">
        <v>5</v>
      </c>
      <c r="B3" s="142" t="s">
        <v>4</v>
      </c>
      <c r="C3" s="142" t="s">
        <v>3</v>
      </c>
      <c r="D3" s="142" t="s">
        <v>45</v>
      </c>
      <c r="E3" s="142" t="s">
        <v>46</v>
      </c>
      <c r="F3" s="142" t="s">
        <v>47</v>
      </c>
      <c r="G3" s="142" t="s">
        <v>48</v>
      </c>
      <c r="H3" s="142" t="s">
        <v>363</v>
      </c>
      <c r="I3" s="142" t="s">
        <v>129</v>
      </c>
      <c r="J3" s="199" t="s">
        <v>41</v>
      </c>
    </row>
    <row r="4" spans="1:10" ht="13.5" thickBot="1">
      <c r="A4" s="38" t="s">
        <v>9</v>
      </c>
      <c r="B4" s="39" t="s">
        <v>49</v>
      </c>
      <c r="C4" s="39" t="s">
        <v>10</v>
      </c>
      <c r="D4" s="39" t="s">
        <v>360</v>
      </c>
      <c r="E4" s="39" t="s">
        <v>361</v>
      </c>
      <c r="F4" s="21">
        <v>2972919.84</v>
      </c>
      <c r="G4" s="21">
        <v>1339346.71</v>
      </c>
      <c r="H4" s="68">
        <f>1633573.13</f>
        <v>1633573.13</v>
      </c>
      <c r="I4" s="68">
        <f>F4-G4-H4</f>
        <v>0</v>
      </c>
      <c r="J4" s="57" t="s">
        <v>38</v>
      </c>
    </row>
    <row r="5" spans="1:10" ht="13.5" thickBot="1">
      <c r="A5" s="28"/>
      <c r="B5" s="29"/>
      <c r="C5" s="29"/>
      <c r="D5" s="29"/>
      <c r="E5" s="29"/>
      <c r="F5" s="23">
        <f>SUM(F4)</f>
        <v>2972919.84</v>
      </c>
      <c r="G5" s="23">
        <f>SUM(G4)</f>
        <v>1339346.71</v>
      </c>
      <c r="H5" s="54">
        <f>H4</f>
        <v>1633573.13</v>
      </c>
      <c r="I5" s="54">
        <f>I4</f>
        <v>0</v>
      </c>
      <c r="J5" s="14"/>
    </row>
    <row r="6" spans="1:10" ht="13.5" thickBot="1">
      <c r="A6" s="38" t="s">
        <v>29</v>
      </c>
      <c r="B6" s="39" t="s">
        <v>68</v>
      </c>
      <c r="C6" s="39" t="s">
        <v>30</v>
      </c>
      <c r="D6" s="39" t="s">
        <v>362</v>
      </c>
      <c r="E6" s="39" t="s">
        <v>359</v>
      </c>
      <c r="F6" s="21">
        <v>1158550.74</v>
      </c>
      <c r="G6" s="21">
        <v>521945.16</v>
      </c>
      <c r="H6" s="68">
        <f>636605.58</f>
        <v>636605.58</v>
      </c>
      <c r="I6" s="68">
        <f>F6-G6-H6</f>
        <v>0</v>
      </c>
      <c r="J6" s="57" t="s">
        <v>38</v>
      </c>
    </row>
    <row r="7" spans="1:10" s="5" customFormat="1" ht="13.5" thickBot="1">
      <c r="A7" s="28"/>
      <c r="B7" s="29"/>
      <c r="C7" s="29"/>
      <c r="D7" s="29"/>
      <c r="E7" s="29"/>
      <c r="F7" s="23">
        <f>F6</f>
        <v>1158550.74</v>
      </c>
      <c r="G7" s="23">
        <f>G6</f>
        <v>521945.16</v>
      </c>
      <c r="H7" s="23">
        <f>H6</f>
        <v>636605.58</v>
      </c>
      <c r="I7" s="54"/>
      <c r="J7" s="14"/>
    </row>
    <row r="8" spans="1:10" s="5" customFormat="1" ht="13.5" thickBot="1">
      <c r="A8" s="28"/>
      <c r="B8" s="29"/>
      <c r="C8" s="29"/>
      <c r="D8" s="29"/>
      <c r="E8" s="29"/>
      <c r="F8" s="23">
        <f>F5+F7</f>
        <v>4131470.58</v>
      </c>
      <c r="G8" s="23">
        <f>G5+G7</f>
        <v>1861291.8699999999</v>
      </c>
      <c r="H8" s="23">
        <f>H5+H7</f>
        <v>2270178.71</v>
      </c>
      <c r="I8" s="23">
        <f>I5+I7</f>
        <v>0</v>
      </c>
      <c r="J8" s="14"/>
    </row>
    <row r="12" spans="1:10" ht="12.75">
      <c r="A12" s="271" t="s">
        <v>406</v>
      </c>
      <c r="B12" s="271"/>
      <c r="C12" s="271"/>
      <c r="D12" s="271"/>
      <c r="E12" s="271"/>
      <c r="F12" s="271"/>
      <c r="G12" s="271"/>
      <c r="H12" s="271"/>
      <c r="I12" s="88"/>
      <c r="J12" s="88"/>
    </row>
    <row r="14" ht="13.5" thickBot="1"/>
    <row r="15" spans="1:10" ht="23.25" thickBot="1">
      <c r="A15" s="141" t="s">
        <v>5</v>
      </c>
      <c r="B15" s="142" t="s">
        <v>4</v>
      </c>
      <c r="C15" s="142" t="s">
        <v>3</v>
      </c>
      <c r="D15" s="142" t="s">
        <v>45</v>
      </c>
      <c r="E15" s="142" t="s">
        <v>46</v>
      </c>
      <c r="F15" s="142" t="s">
        <v>47</v>
      </c>
      <c r="G15" s="142" t="s">
        <v>48</v>
      </c>
      <c r="H15" s="142" t="s">
        <v>363</v>
      </c>
      <c r="I15" s="142" t="s">
        <v>129</v>
      </c>
      <c r="J15" s="199" t="s">
        <v>41</v>
      </c>
    </row>
    <row r="16" spans="1:10" ht="12.75">
      <c r="A16" s="31" t="s">
        <v>8</v>
      </c>
      <c r="B16" s="137" t="s">
        <v>7</v>
      </c>
      <c r="C16" s="137" t="s">
        <v>6</v>
      </c>
      <c r="D16" s="137" t="s">
        <v>358</v>
      </c>
      <c r="E16" s="137" t="s">
        <v>359</v>
      </c>
      <c r="F16" s="138">
        <v>5008586.22</v>
      </c>
      <c r="G16" s="138">
        <f>2256446.11</f>
        <v>2256446.11</v>
      </c>
      <c r="H16" s="177">
        <f>2752140.11</f>
        <v>2752140.11</v>
      </c>
      <c r="I16" s="177">
        <f>F16-G16-H16</f>
        <v>0</v>
      </c>
      <c r="J16" s="140" t="s">
        <v>38</v>
      </c>
    </row>
    <row r="17" spans="1:10" ht="13.5" thickBot="1">
      <c r="A17" s="34"/>
      <c r="B17" s="35"/>
      <c r="C17" s="35"/>
      <c r="D17" s="35" t="s">
        <v>364</v>
      </c>
      <c r="E17" s="197">
        <v>43255</v>
      </c>
      <c r="F17" s="17"/>
      <c r="G17" s="17">
        <v>-40.54</v>
      </c>
      <c r="H17" s="19"/>
      <c r="I17" s="178"/>
      <c r="J17" s="18"/>
    </row>
    <row r="18" spans="1:10" ht="13.5" thickBot="1">
      <c r="A18" s="200"/>
      <c r="B18" s="201"/>
      <c r="C18" s="201"/>
      <c r="D18" s="201"/>
      <c r="E18" s="201"/>
      <c r="F18" s="202"/>
      <c r="G18" s="203">
        <f>G17+G16</f>
        <v>2256405.57</v>
      </c>
      <c r="H18" s="204"/>
      <c r="I18" s="205">
        <f>I17+I16</f>
        <v>0</v>
      </c>
      <c r="J18" s="206"/>
    </row>
    <row r="24" spans="1:11" ht="12.75">
      <c r="A24" s="271" t="s">
        <v>405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  <row r="25" spans="1:9" ht="12.75">
      <c r="A25" s="162"/>
      <c r="B25" s="162"/>
      <c r="C25" s="162"/>
      <c r="D25" s="162"/>
      <c r="E25" s="162"/>
      <c r="H25" s="162"/>
      <c r="I25" s="162"/>
    </row>
    <row r="26" spans="1:9" ht="13.5" thickBot="1">
      <c r="A26" s="162"/>
      <c r="B26" s="162"/>
      <c r="C26" s="162"/>
      <c r="D26" s="162"/>
      <c r="E26" s="162"/>
      <c r="H26" s="162"/>
      <c r="I26" s="162"/>
    </row>
    <row r="27" spans="1:11" ht="23.25" thickBot="1">
      <c r="A27" s="55" t="s">
        <v>5</v>
      </c>
      <c r="B27" s="56" t="s">
        <v>4</v>
      </c>
      <c r="C27" s="56" t="s">
        <v>3</v>
      </c>
      <c r="D27" s="56" t="s">
        <v>45</v>
      </c>
      <c r="E27" s="56" t="s">
        <v>46</v>
      </c>
      <c r="F27" s="56" t="s">
        <v>47</v>
      </c>
      <c r="G27" s="56" t="s">
        <v>48</v>
      </c>
      <c r="H27" s="56" t="s">
        <v>0</v>
      </c>
      <c r="I27" s="56" t="s">
        <v>1</v>
      </c>
      <c r="J27" s="56" t="s">
        <v>2</v>
      </c>
      <c r="K27" s="146" t="s">
        <v>41</v>
      </c>
    </row>
    <row r="28" spans="1:11" ht="12.75">
      <c r="A28" s="36" t="s">
        <v>8</v>
      </c>
      <c r="B28" s="37" t="s">
        <v>7</v>
      </c>
      <c r="C28" s="37" t="s">
        <v>6</v>
      </c>
      <c r="D28" s="37" t="s">
        <v>365</v>
      </c>
      <c r="E28" s="37" t="s">
        <v>366</v>
      </c>
      <c r="F28" s="12">
        <v>6595640.51</v>
      </c>
      <c r="G28" s="12">
        <v>4868055.2</v>
      </c>
      <c r="H28" s="37" t="s">
        <v>365</v>
      </c>
      <c r="I28" s="37" t="s">
        <v>367</v>
      </c>
      <c r="J28" s="12">
        <v>1727585.31</v>
      </c>
      <c r="K28" s="13" t="s">
        <v>38</v>
      </c>
    </row>
    <row r="29" spans="1:11" ht="12.75">
      <c r="A29" s="32" t="s">
        <v>8</v>
      </c>
      <c r="B29" s="33" t="s">
        <v>7</v>
      </c>
      <c r="C29" s="33" t="s">
        <v>6</v>
      </c>
      <c r="D29" s="33" t="s">
        <v>368</v>
      </c>
      <c r="E29" s="33" t="s">
        <v>366</v>
      </c>
      <c r="F29" s="3">
        <v>353241.32</v>
      </c>
      <c r="G29" s="3">
        <v>353241.32</v>
      </c>
      <c r="H29" s="33" t="s">
        <v>39</v>
      </c>
      <c r="I29" s="33" t="s">
        <v>39</v>
      </c>
      <c r="J29" s="2" t="s">
        <v>39</v>
      </c>
      <c r="K29" s="48" t="s">
        <v>138</v>
      </c>
    </row>
    <row r="30" spans="1:11" ht="13.5" thickBot="1">
      <c r="A30" s="34" t="s">
        <v>8</v>
      </c>
      <c r="B30" s="35" t="s">
        <v>7</v>
      </c>
      <c r="C30" s="35" t="s">
        <v>6</v>
      </c>
      <c r="D30" s="35" t="s">
        <v>369</v>
      </c>
      <c r="E30" s="35" t="s">
        <v>366</v>
      </c>
      <c r="F30" s="17">
        <v>722323.55</v>
      </c>
      <c r="G30" s="17">
        <v>662369.59</v>
      </c>
      <c r="H30" s="35" t="s">
        <v>369</v>
      </c>
      <c r="I30" s="35" t="s">
        <v>367</v>
      </c>
      <c r="J30" s="17">
        <v>59953.96</v>
      </c>
      <c r="K30" s="44" t="s">
        <v>186</v>
      </c>
    </row>
    <row r="31" spans="1:11" ht="13.5" thickBot="1">
      <c r="A31" s="28"/>
      <c r="B31" s="29"/>
      <c r="C31" s="29"/>
      <c r="D31" s="29"/>
      <c r="E31" s="29"/>
      <c r="F31" s="23">
        <f>SUM(F28:F30)</f>
        <v>7671205.38</v>
      </c>
      <c r="G31" s="23">
        <f>SUM(G28:G30)</f>
        <v>5883666.11</v>
      </c>
      <c r="H31" s="23"/>
      <c r="I31" s="23"/>
      <c r="J31" s="23">
        <f>SUM(J28:J30)</f>
        <v>1787539.27</v>
      </c>
      <c r="K31" s="14"/>
    </row>
    <row r="32" spans="1:11" ht="12.75">
      <c r="A32" s="36" t="s">
        <v>9</v>
      </c>
      <c r="B32" s="37" t="s">
        <v>49</v>
      </c>
      <c r="C32" s="37" t="s">
        <v>10</v>
      </c>
      <c r="D32" s="37" t="s">
        <v>370</v>
      </c>
      <c r="E32" s="37" t="s">
        <v>366</v>
      </c>
      <c r="F32" s="12">
        <v>3267031.89</v>
      </c>
      <c r="G32" s="12">
        <v>3267031.89</v>
      </c>
      <c r="H32" s="37" t="s">
        <v>39</v>
      </c>
      <c r="I32" s="37" t="s">
        <v>39</v>
      </c>
      <c r="J32" s="11" t="s">
        <v>39</v>
      </c>
      <c r="K32" s="13" t="s">
        <v>38</v>
      </c>
    </row>
    <row r="33" spans="1:11" ht="12.75">
      <c r="A33" s="32" t="s">
        <v>9</v>
      </c>
      <c r="B33" s="33" t="s">
        <v>49</v>
      </c>
      <c r="C33" s="33" t="s">
        <v>10</v>
      </c>
      <c r="D33" s="33" t="s">
        <v>371</v>
      </c>
      <c r="E33" s="33" t="s">
        <v>366</v>
      </c>
      <c r="F33" s="3">
        <v>470816.57</v>
      </c>
      <c r="G33" s="3">
        <v>470816.57</v>
      </c>
      <c r="H33" s="33" t="s">
        <v>39</v>
      </c>
      <c r="I33" s="33" t="s">
        <v>39</v>
      </c>
      <c r="J33" s="2" t="s">
        <v>39</v>
      </c>
      <c r="K33" s="48" t="s">
        <v>138</v>
      </c>
    </row>
    <row r="34" spans="1:11" ht="12.75">
      <c r="A34" s="32" t="s">
        <v>9</v>
      </c>
      <c r="B34" s="33" t="s">
        <v>49</v>
      </c>
      <c r="C34" s="33" t="s">
        <v>10</v>
      </c>
      <c r="D34" s="33" t="s">
        <v>372</v>
      </c>
      <c r="E34" s="33" t="s">
        <v>366</v>
      </c>
      <c r="F34" s="3">
        <v>1385176.42</v>
      </c>
      <c r="G34" s="3">
        <v>1385176.42</v>
      </c>
      <c r="H34" s="33" t="s">
        <v>39</v>
      </c>
      <c r="I34" s="33" t="s">
        <v>39</v>
      </c>
      <c r="J34" s="2" t="s">
        <v>39</v>
      </c>
      <c r="K34" s="48" t="s">
        <v>186</v>
      </c>
    </row>
    <row r="35" spans="1:11" ht="13.5" thickBot="1">
      <c r="A35" s="34" t="s">
        <v>9</v>
      </c>
      <c r="B35" s="35" t="s">
        <v>49</v>
      </c>
      <c r="C35" s="35" t="s">
        <v>10</v>
      </c>
      <c r="D35" s="35" t="s">
        <v>373</v>
      </c>
      <c r="E35" s="35" t="s">
        <v>366</v>
      </c>
      <c r="F35" s="17">
        <v>61496.82</v>
      </c>
      <c r="G35" s="17">
        <v>61496.82</v>
      </c>
      <c r="H35" s="35" t="s">
        <v>39</v>
      </c>
      <c r="I35" s="35" t="s">
        <v>39</v>
      </c>
      <c r="J35" s="19" t="s">
        <v>39</v>
      </c>
      <c r="K35" s="44" t="s">
        <v>191</v>
      </c>
    </row>
    <row r="36" spans="1:11" ht="13.5" thickBot="1">
      <c r="A36" s="28"/>
      <c r="B36" s="29"/>
      <c r="C36" s="29"/>
      <c r="D36" s="29"/>
      <c r="E36" s="29"/>
      <c r="F36" s="23">
        <f>SUM(F32:F35)</f>
        <v>5184521.7</v>
      </c>
      <c r="G36" s="23">
        <f>SUM(G32:G35)</f>
        <v>5184521.7</v>
      </c>
      <c r="H36" s="23"/>
      <c r="I36" s="23"/>
      <c r="J36" s="23">
        <f>SUM(J32:J35)</f>
        <v>0</v>
      </c>
      <c r="K36" s="14"/>
    </row>
    <row r="37" spans="1:11" ht="12.75">
      <c r="A37" s="36" t="s">
        <v>11</v>
      </c>
      <c r="B37" s="37" t="s">
        <v>50</v>
      </c>
      <c r="C37" s="37" t="s">
        <v>12</v>
      </c>
      <c r="D37" s="37" t="s">
        <v>374</v>
      </c>
      <c r="E37" s="37" t="s">
        <v>366</v>
      </c>
      <c r="F37" s="12">
        <v>1111079.27</v>
      </c>
      <c r="G37" s="12">
        <v>936334.1</v>
      </c>
      <c r="H37" s="37" t="s">
        <v>374</v>
      </c>
      <c r="I37" s="37" t="s">
        <v>367</v>
      </c>
      <c r="J37" s="12">
        <v>174745.17</v>
      </c>
      <c r="K37" s="13" t="s">
        <v>38</v>
      </c>
    </row>
    <row r="38" spans="1:11" ht="12.75">
      <c r="A38" s="32" t="s">
        <v>11</v>
      </c>
      <c r="B38" s="33" t="s">
        <v>50</v>
      </c>
      <c r="C38" s="33" t="s">
        <v>12</v>
      </c>
      <c r="D38" s="33" t="s">
        <v>375</v>
      </c>
      <c r="E38" s="33" t="s">
        <v>366</v>
      </c>
      <c r="F38" s="3">
        <v>6370.56</v>
      </c>
      <c r="G38" s="3">
        <v>6370.56</v>
      </c>
      <c r="H38" s="33" t="s">
        <v>39</v>
      </c>
      <c r="I38" s="33" t="s">
        <v>39</v>
      </c>
      <c r="J38" s="2" t="s">
        <v>39</v>
      </c>
      <c r="K38" s="48" t="s">
        <v>138</v>
      </c>
    </row>
    <row r="39" spans="1:11" ht="13.5" thickBot="1">
      <c r="A39" s="34" t="s">
        <v>11</v>
      </c>
      <c r="B39" s="35" t="s">
        <v>50</v>
      </c>
      <c r="C39" s="35" t="s">
        <v>12</v>
      </c>
      <c r="D39" s="35" t="s">
        <v>376</v>
      </c>
      <c r="E39" s="35" t="s">
        <v>366</v>
      </c>
      <c r="F39" s="17">
        <v>163999</v>
      </c>
      <c r="G39" s="17">
        <v>145847</v>
      </c>
      <c r="H39" s="35" t="s">
        <v>376</v>
      </c>
      <c r="I39" s="35" t="s">
        <v>367</v>
      </c>
      <c r="J39" s="17">
        <v>18152</v>
      </c>
      <c r="K39" s="44" t="s">
        <v>186</v>
      </c>
    </row>
    <row r="40" spans="1:11" ht="13.5" thickBot="1">
      <c r="A40" s="28"/>
      <c r="B40" s="29"/>
      <c r="C40" s="29"/>
      <c r="D40" s="29"/>
      <c r="E40" s="29"/>
      <c r="F40" s="23">
        <f>SUM(F37:F39)</f>
        <v>1281448.83</v>
      </c>
      <c r="G40" s="23">
        <f>SUM(G37:G39)</f>
        <v>1088551.6600000001</v>
      </c>
      <c r="H40" s="23"/>
      <c r="I40" s="23"/>
      <c r="J40" s="23">
        <f>SUM(J37:J39)</f>
        <v>192897.17</v>
      </c>
      <c r="K40" s="14"/>
    </row>
    <row r="41" spans="1:11" ht="12.75">
      <c r="A41" s="36" t="s">
        <v>13</v>
      </c>
      <c r="B41" s="37" t="s">
        <v>51</v>
      </c>
      <c r="C41" s="37" t="s">
        <v>14</v>
      </c>
      <c r="D41" s="37" t="s">
        <v>377</v>
      </c>
      <c r="E41" s="37" t="s">
        <v>366</v>
      </c>
      <c r="F41" s="12">
        <v>528013.77</v>
      </c>
      <c r="G41" s="12">
        <v>528013.77</v>
      </c>
      <c r="H41" s="37" t="s">
        <v>39</v>
      </c>
      <c r="I41" s="37" t="s">
        <v>39</v>
      </c>
      <c r="J41" s="11" t="s">
        <v>39</v>
      </c>
      <c r="K41" s="13" t="s">
        <v>38</v>
      </c>
    </row>
    <row r="42" spans="1:11" ht="12.75">
      <c r="A42" s="32" t="s">
        <v>13</v>
      </c>
      <c r="B42" s="33" t="s">
        <v>51</v>
      </c>
      <c r="C42" s="33" t="s">
        <v>14</v>
      </c>
      <c r="D42" s="33" t="s">
        <v>378</v>
      </c>
      <c r="E42" s="33" t="s">
        <v>366</v>
      </c>
      <c r="F42" s="3">
        <v>211952.85</v>
      </c>
      <c r="G42" s="3">
        <v>211952.85</v>
      </c>
      <c r="H42" s="33" t="s">
        <v>39</v>
      </c>
      <c r="I42" s="33" t="s">
        <v>39</v>
      </c>
      <c r="J42" s="2" t="s">
        <v>39</v>
      </c>
      <c r="K42" s="48" t="s">
        <v>138</v>
      </c>
    </row>
    <row r="43" spans="1:11" ht="12.75">
      <c r="A43" s="32" t="s">
        <v>13</v>
      </c>
      <c r="B43" s="33" t="s">
        <v>51</v>
      </c>
      <c r="C43" s="33" t="s">
        <v>14</v>
      </c>
      <c r="D43" s="33" t="s">
        <v>379</v>
      </c>
      <c r="E43" s="33" t="s">
        <v>366</v>
      </c>
      <c r="F43" s="3">
        <v>184250</v>
      </c>
      <c r="G43" s="3">
        <v>184250</v>
      </c>
      <c r="H43" s="33" t="s">
        <v>39</v>
      </c>
      <c r="I43" s="33" t="s">
        <v>39</v>
      </c>
      <c r="J43" s="2" t="s">
        <v>39</v>
      </c>
      <c r="K43" s="48" t="s">
        <v>186</v>
      </c>
    </row>
    <row r="44" spans="1:11" ht="13.5" thickBot="1">
      <c r="A44" s="34" t="s">
        <v>13</v>
      </c>
      <c r="B44" s="35" t="s">
        <v>51</v>
      </c>
      <c r="C44" s="35" t="s">
        <v>14</v>
      </c>
      <c r="D44" s="35" t="s">
        <v>380</v>
      </c>
      <c r="E44" s="35" t="s">
        <v>366</v>
      </c>
      <c r="F44" s="17">
        <v>45239.04</v>
      </c>
      <c r="G44" s="17">
        <v>45239.04</v>
      </c>
      <c r="H44" s="35" t="s">
        <v>39</v>
      </c>
      <c r="I44" s="35" t="s">
        <v>39</v>
      </c>
      <c r="J44" s="19" t="s">
        <v>39</v>
      </c>
      <c r="K44" s="44" t="s">
        <v>191</v>
      </c>
    </row>
    <row r="45" spans="1:11" ht="13.5" thickBot="1">
      <c r="A45" s="28"/>
      <c r="B45" s="29"/>
      <c r="C45" s="29"/>
      <c r="D45" s="29"/>
      <c r="E45" s="29"/>
      <c r="F45" s="23">
        <f>SUM(F41:F44)</f>
        <v>969455.66</v>
      </c>
      <c r="G45" s="23">
        <f>SUM(G41:G44)</f>
        <v>969455.66</v>
      </c>
      <c r="H45" s="23"/>
      <c r="I45" s="23"/>
      <c r="J45" s="23">
        <f>SUM(J41:J44)</f>
        <v>0</v>
      </c>
      <c r="K45" s="14"/>
    </row>
    <row r="46" spans="1:11" ht="12.75">
      <c r="A46" s="36" t="s">
        <v>15</v>
      </c>
      <c r="B46" s="37" t="s">
        <v>52</v>
      </c>
      <c r="C46" s="37" t="s">
        <v>16</v>
      </c>
      <c r="D46" s="37" t="s">
        <v>381</v>
      </c>
      <c r="E46" s="37" t="s">
        <v>366</v>
      </c>
      <c r="F46" s="12">
        <v>979390.12</v>
      </c>
      <c r="G46" s="12">
        <v>979390.12</v>
      </c>
      <c r="H46" s="37" t="s">
        <v>39</v>
      </c>
      <c r="I46" s="37" t="s">
        <v>39</v>
      </c>
      <c r="J46" s="11" t="s">
        <v>39</v>
      </c>
      <c r="K46" s="13" t="s">
        <v>38</v>
      </c>
    </row>
    <row r="47" spans="1:11" ht="12.75">
      <c r="A47" s="32" t="s">
        <v>15</v>
      </c>
      <c r="B47" s="33" t="s">
        <v>52</v>
      </c>
      <c r="C47" s="33" t="s">
        <v>16</v>
      </c>
      <c r="D47" s="33" t="s">
        <v>382</v>
      </c>
      <c r="E47" s="33" t="s">
        <v>366</v>
      </c>
      <c r="F47" s="3">
        <v>40192.8</v>
      </c>
      <c r="G47" s="3">
        <v>40192.8</v>
      </c>
      <c r="H47" s="33" t="s">
        <v>39</v>
      </c>
      <c r="I47" s="33" t="s">
        <v>39</v>
      </c>
      <c r="J47" s="2" t="s">
        <v>39</v>
      </c>
      <c r="K47" s="48" t="s">
        <v>138</v>
      </c>
    </row>
    <row r="48" spans="1:11" ht="13.5" thickBot="1">
      <c r="A48" s="34" t="s">
        <v>15</v>
      </c>
      <c r="B48" s="35" t="s">
        <v>52</v>
      </c>
      <c r="C48" s="35" t="s">
        <v>16</v>
      </c>
      <c r="D48" s="35" t="s">
        <v>383</v>
      </c>
      <c r="E48" s="35" t="s">
        <v>366</v>
      </c>
      <c r="F48" s="17">
        <v>308142</v>
      </c>
      <c r="G48" s="17">
        <v>308142</v>
      </c>
      <c r="H48" s="35" t="s">
        <v>39</v>
      </c>
      <c r="I48" s="35" t="s">
        <v>39</v>
      </c>
      <c r="J48" s="19" t="s">
        <v>39</v>
      </c>
      <c r="K48" s="44" t="s">
        <v>186</v>
      </c>
    </row>
    <row r="49" spans="1:11" ht="13.5" thickBot="1">
      <c r="A49" s="28"/>
      <c r="B49" s="29"/>
      <c r="C49" s="29"/>
      <c r="D49" s="29"/>
      <c r="E49" s="29"/>
      <c r="F49" s="23">
        <f>SUM(F46:F48)</f>
        <v>1327724.92</v>
      </c>
      <c r="G49" s="23">
        <f>SUM(G46:G48)</f>
        <v>1327724.92</v>
      </c>
      <c r="H49" s="29"/>
      <c r="I49" s="29"/>
      <c r="J49" s="4"/>
      <c r="K49" s="14"/>
    </row>
    <row r="50" spans="1:11" ht="12.75">
      <c r="A50" s="36" t="s">
        <v>17</v>
      </c>
      <c r="B50" s="37" t="s">
        <v>53</v>
      </c>
      <c r="C50" s="37" t="s">
        <v>18</v>
      </c>
      <c r="D50" s="37" t="s">
        <v>384</v>
      </c>
      <c r="E50" s="37" t="s">
        <v>366</v>
      </c>
      <c r="F50" s="12">
        <v>1217678.96</v>
      </c>
      <c r="G50" s="12">
        <v>1217678.96</v>
      </c>
      <c r="H50" s="37" t="s">
        <v>39</v>
      </c>
      <c r="I50" s="37" t="s">
        <v>39</v>
      </c>
      <c r="J50" s="11" t="s">
        <v>39</v>
      </c>
      <c r="K50" s="13" t="s">
        <v>38</v>
      </c>
    </row>
    <row r="51" spans="1:11" ht="12.75">
      <c r="A51" s="32" t="s">
        <v>17</v>
      </c>
      <c r="B51" s="33" t="s">
        <v>53</v>
      </c>
      <c r="C51" s="33" t="s">
        <v>18</v>
      </c>
      <c r="D51" s="33" t="s">
        <v>254</v>
      </c>
      <c r="E51" s="33" t="s">
        <v>366</v>
      </c>
      <c r="F51" s="3">
        <v>715408.01</v>
      </c>
      <c r="G51" s="3">
        <v>715408.01</v>
      </c>
      <c r="H51" s="33" t="s">
        <v>39</v>
      </c>
      <c r="I51" s="33" t="s">
        <v>39</v>
      </c>
      <c r="J51" s="2" t="s">
        <v>39</v>
      </c>
      <c r="K51" s="48" t="s">
        <v>138</v>
      </c>
    </row>
    <row r="52" spans="1:11" ht="13.5" thickBot="1">
      <c r="A52" s="34" t="s">
        <v>17</v>
      </c>
      <c r="B52" s="35" t="s">
        <v>53</v>
      </c>
      <c r="C52" s="35" t="s">
        <v>18</v>
      </c>
      <c r="D52" s="35" t="s">
        <v>256</v>
      </c>
      <c r="E52" s="35" t="s">
        <v>366</v>
      </c>
      <c r="F52" s="17">
        <v>16929</v>
      </c>
      <c r="G52" s="17">
        <v>16929</v>
      </c>
      <c r="H52" s="35" t="s">
        <v>39</v>
      </c>
      <c r="I52" s="35" t="s">
        <v>39</v>
      </c>
      <c r="J52" s="19" t="s">
        <v>39</v>
      </c>
      <c r="K52" s="44" t="s">
        <v>186</v>
      </c>
    </row>
    <row r="53" spans="1:11" ht="13.5" thickBot="1">
      <c r="A53" s="28"/>
      <c r="B53" s="29"/>
      <c r="C53" s="29"/>
      <c r="D53" s="29"/>
      <c r="E53" s="29"/>
      <c r="F53" s="23">
        <f>SUM(F50:F52)</f>
        <v>1950015.97</v>
      </c>
      <c r="G53" s="23">
        <f>SUM(G50:G52)</f>
        <v>1950015.97</v>
      </c>
      <c r="H53" s="29"/>
      <c r="I53" s="29"/>
      <c r="J53" s="4"/>
      <c r="K53" s="14"/>
    </row>
    <row r="54" spans="1:11" ht="12.75">
      <c r="A54" s="36" t="s">
        <v>19</v>
      </c>
      <c r="B54" s="37" t="s">
        <v>54</v>
      </c>
      <c r="C54" s="37" t="s">
        <v>20</v>
      </c>
      <c r="D54" s="37" t="s">
        <v>385</v>
      </c>
      <c r="E54" s="37" t="s">
        <v>366</v>
      </c>
      <c r="F54" s="12">
        <v>75333.56</v>
      </c>
      <c r="G54" s="12">
        <v>75333.56</v>
      </c>
      <c r="H54" s="37" t="s">
        <v>39</v>
      </c>
      <c r="I54" s="37" t="s">
        <v>39</v>
      </c>
      <c r="J54" s="11" t="s">
        <v>39</v>
      </c>
      <c r="K54" s="13" t="s">
        <v>38</v>
      </c>
    </row>
    <row r="55" spans="1:11" ht="12.75">
      <c r="A55" s="32" t="s">
        <v>19</v>
      </c>
      <c r="B55" s="33" t="s">
        <v>54</v>
      </c>
      <c r="C55" s="33" t="s">
        <v>20</v>
      </c>
      <c r="D55" s="33" t="s">
        <v>350</v>
      </c>
      <c r="E55" s="33" t="s">
        <v>366</v>
      </c>
      <c r="F55" s="3">
        <v>65035.15</v>
      </c>
      <c r="G55" s="3">
        <v>65035.15</v>
      </c>
      <c r="H55" s="33" t="s">
        <v>39</v>
      </c>
      <c r="I55" s="33" t="s">
        <v>39</v>
      </c>
      <c r="J55" s="2" t="s">
        <v>39</v>
      </c>
      <c r="K55" s="48" t="s">
        <v>138</v>
      </c>
    </row>
    <row r="56" spans="1:11" ht="13.5" thickBot="1">
      <c r="A56" s="34" t="s">
        <v>19</v>
      </c>
      <c r="B56" s="35" t="s">
        <v>54</v>
      </c>
      <c r="C56" s="35" t="s">
        <v>20</v>
      </c>
      <c r="D56" s="35" t="s">
        <v>378</v>
      </c>
      <c r="E56" s="35" t="s">
        <v>366</v>
      </c>
      <c r="F56" s="17">
        <v>42461.75</v>
      </c>
      <c r="G56" s="17">
        <v>42461.75</v>
      </c>
      <c r="H56" s="35" t="s">
        <v>39</v>
      </c>
      <c r="I56" s="35" t="s">
        <v>39</v>
      </c>
      <c r="J56" s="19" t="s">
        <v>39</v>
      </c>
      <c r="K56" s="44" t="s">
        <v>186</v>
      </c>
    </row>
    <row r="57" spans="1:11" ht="13.5" thickBot="1">
      <c r="A57" s="28"/>
      <c r="B57" s="29"/>
      <c r="C57" s="29"/>
      <c r="D57" s="29"/>
      <c r="E57" s="29"/>
      <c r="F57" s="23">
        <f>SUM(F54:F56)</f>
        <v>182830.46</v>
      </c>
      <c r="G57" s="23">
        <f>SUM(G54:G56)</f>
        <v>182830.46</v>
      </c>
      <c r="H57" s="29"/>
      <c r="I57" s="29"/>
      <c r="J57" s="4"/>
      <c r="K57" s="14"/>
    </row>
    <row r="58" spans="1:11" ht="12.75">
      <c r="A58" s="31" t="s">
        <v>21</v>
      </c>
      <c r="B58" s="137" t="s">
        <v>55</v>
      </c>
      <c r="C58" s="137" t="s">
        <v>22</v>
      </c>
      <c r="D58" s="137" t="s">
        <v>386</v>
      </c>
      <c r="E58" s="137" t="s">
        <v>366</v>
      </c>
      <c r="F58" s="138">
        <v>109476.27</v>
      </c>
      <c r="G58" s="138">
        <v>109476.27</v>
      </c>
      <c r="H58" s="137" t="s">
        <v>39</v>
      </c>
      <c r="I58" s="137" t="s">
        <v>39</v>
      </c>
      <c r="J58" s="139" t="s">
        <v>39</v>
      </c>
      <c r="K58" s="140" t="s">
        <v>387</v>
      </c>
    </row>
    <row r="59" spans="1:11" ht="13.5" thickBot="1">
      <c r="A59" s="34" t="s">
        <v>21</v>
      </c>
      <c r="B59" s="35" t="s">
        <v>55</v>
      </c>
      <c r="C59" s="35" t="s">
        <v>22</v>
      </c>
      <c r="D59" s="35" t="s">
        <v>388</v>
      </c>
      <c r="E59" s="35" t="s">
        <v>366</v>
      </c>
      <c r="F59" s="17">
        <v>199221.19</v>
      </c>
      <c r="G59" s="17">
        <v>199221.19</v>
      </c>
      <c r="H59" s="35" t="s">
        <v>39</v>
      </c>
      <c r="I59" s="35" t="s">
        <v>39</v>
      </c>
      <c r="J59" s="19" t="s">
        <v>39</v>
      </c>
      <c r="K59" s="44" t="s">
        <v>389</v>
      </c>
    </row>
    <row r="60" spans="1:11" ht="13.5" thickBot="1">
      <c r="A60" s="28"/>
      <c r="B60" s="29"/>
      <c r="C60" s="29"/>
      <c r="D60" s="29"/>
      <c r="E60" s="29"/>
      <c r="F60" s="23">
        <f>SUM(F58:F59)</f>
        <v>308697.46</v>
      </c>
      <c r="G60" s="23">
        <f>SUM(G58:G59)</f>
        <v>308697.46</v>
      </c>
      <c r="H60" s="29"/>
      <c r="I60" s="29"/>
      <c r="J60" s="4"/>
      <c r="K60" s="14"/>
    </row>
    <row r="61" spans="1:11" ht="13.5" thickBot="1">
      <c r="A61" s="38" t="s">
        <v>74</v>
      </c>
      <c r="B61" s="39" t="s">
        <v>57</v>
      </c>
      <c r="C61" s="39" t="s">
        <v>35</v>
      </c>
      <c r="D61" s="39" t="s">
        <v>390</v>
      </c>
      <c r="E61" s="39" t="s">
        <v>366</v>
      </c>
      <c r="F61" s="21">
        <v>198649.45</v>
      </c>
      <c r="G61" s="21">
        <v>198649.45</v>
      </c>
      <c r="H61" s="39" t="s">
        <v>39</v>
      </c>
      <c r="I61" s="39" t="s">
        <v>39</v>
      </c>
      <c r="J61" s="20" t="s">
        <v>39</v>
      </c>
      <c r="K61" s="57" t="s">
        <v>38</v>
      </c>
    </row>
    <row r="62" spans="1:11" ht="13.5" thickBot="1">
      <c r="A62" s="28"/>
      <c r="B62" s="29"/>
      <c r="C62" s="29"/>
      <c r="D62" s="29"/>
      <c r="E62" s="29"/>
      <c r="F62" s="23">
        <f>SUM(F61)</f>
        <v>198649.45</v>
      </c>
      <c r="G62" s="23">
        <f>SUM(G61)</f>
        <v>198649.45</v>
      </c>
      <c r="H62" s="29"/>
      <c r="I62" s="29"/>
      <c r="J62" s="4"/>
      <c r="K62" s="14"/>
    </row>
    <row r="63" spans="1:11" ht="12.75">
      <c r="A63" s="36" t="s">
        <v>23</v>
      </c>
      <c r="B63" s="37" t="s">
        <v>58</v>
      </c>
      <c r="C63" s="37" t="s">
        <v>24</v>
      </c>
      <c r="D63" s="37" t="s">
        <v>391</v>
      </c>
      <c r="E63" s="37" t="s">
        <v>366</v>
      </c>
      <c r="F63" s="12">
        <v>411847.44</v>
      </c>
      <c r="G63" s="12">
        <v>411847.44</v>
      </c>
      <c r="H63" s="37" t="s">
        <v>39</v>
      </c>
      <c r="I63" s="37" t="s">
        <v>39</v>
      </c>
      <c r="J63" s="11" t="s">
        <v>39</v>
      </c>
      <c r="K63" s="13" t="s">
        <v>38</v>
      </c>
    </row>
    <row r="64" spans="1:11" ht="12.75">
      <c r="A64" s="32" t="s">
        <v>23</v>
      </c>
      <c r="B64" s="33" t="s">
        <v>58</v>
      </c>
      <c r="C64" s="33" t="s">
        <v>24</v>
      </c>
      <c r="D64" s="33" t="s">
        <v>392</v>
      </c>
      <c r="E64" s="33" t="s">
        <v>366</v>
      </c>
      <c r="F64" s="3">
        <v>148417.19</v>
      </c>
      <c r="G64" s="3">
        <v>148417.19</v>
      </c>
      <c r="H64" s="33" t="s">
        <v>39</v>
      </c>
      <c r="I64" s="33" t="s">
        <v>39</v>
      </c>
      <c r="J64" s="2" t="s">
        <v>39</v>
      </c>
      <c r="K64" s="48" t="s">
        <v>138</v>
      </c>
    </row>
    <row r="65" spans="1:11" ht="12.75">
      <c r="A65" s="32" t="s">
        <v>23</v>
      </c>
      <c r="B65" s="33" t="s">
        <v>58</v>
      </c>
      <c r="C65" s="33" t="s">
        <v>24</v>
      </c>
      <c r="D65" s="33" t="s">
        <v>393</v>
      </c>
      <c r="E65" s="33" t="s">
        <v>366</v>
      </c>
      <c r="F65" s="3">
        <v>285240.49</v>
      </c>
      <c r="G65" s="3">
        <v>285240.49</v>
      </c>
      <c r="H65" s="33" t="s">
        <v>39</v>
      </c>
      <c r="I65" s="33" t="s">
        <v>39</v>
      </c>
      <c r="J65" s="2" t="s">
        <v>39</v>
      </c>
      <c r="K65" s="48" t="s">
        <v>186</v>
      </c>
    </row>
    <row r="66" spans="1:11" ht="13.5" thickBot="1">
      <c r="A66" s="34" t="s">
        <v>23</v>
      </c>
      <c r="B66" s="35" t="s">
        <v>58</v>
      </c>
      <c r="C66" s="35" t="s">
        <v>24</v>
      </c>
      <c r="D66" s="35" t="s">
        <v>394</v>
      </c>
      <c r="E66" s="35" t="s">
        <v>366</v>
      </c>
      <c r="F66" s="17">
        <v>32044.32</v>
      </c>
      <c r="G66" s="17">
        <v>32044.32</v>
      </c>
      <c r="H66" s="35" t="s">
        <v>39</v>
      </c>
      <c r="I66" s="35" t="s">
        <v>39</v>
      </c>
      <c r="J66" s="19" t="s">
        <v>39</v>
      </c>
      <c r="K66" s="44" t="s">
        <v>191</v>
      </c>
    </row>
    <row r="67" spans="1:11" ht="13.5" thickBot="1">
      <c r="A67" s="28"/>
      <c r="B67" s="29"/>
      <c r="C67" s="29"/>
      <c r="D67" s="29"/>
      <c r="E67" s="29"/>
      <c r="F67" s="23">
        <f>SUM(F63:F66)</f>
        <v>877549.44</v>
      </c>
      <c r="G67" s="23">
        <f>SUM(G63:G66)</f>
        <v>877549.44</v>
      </c>
      <c r="H67" s="29"/>
      <c r="I67" s="29"/>
      <c r="J67" s="4"/>
      <c r="K67" s="14"/>
    </row>
    <row r="68" spans="1:11" ht="12.75">
      <c r="A68" s="36" t="s">
        <v>25</v>
      </c>
      <c r="B68" s="37" t="s">
        <v>59</v>
      </c>
      <c r="C68" s="37" t="s">
        <v>26</v>
      </c>
      <c r="D68" s="37" t="s">
        <v>395</v>
      </c>
      <c r="E68" s="37" t="s">
        <v>366</v>
      </c>
      <c r="F68" s="12">
        <v>97459.79</v>
      </c>
      <c r="G68" s="12">
        <v>97459.79</v>
      </c>
      <c r="H68" s="37" t="s">
        <v>39</v>
      </c>
      <c r="I68" s="37" t="s">
        <v>39</v>
      </c>
      <c r="J68" s="11" t="s">
        <v>39</v>
      </c>
      <c r="K68" s="13" t="s">
        <v>38</v>
      </c>
    </row>
    <row r="69" spans="1:11" ht="13.5" thickBot="1">
      <c r="A69" s="34" t="s">
        <v>25</v>
      </c>
      <c r="B69" s="35" t="s">
        <v>59</v>
      </c>
      <c r="C69" s="35" t="s">
        <v>26</v>
      </c>
      <c r="D69" s="35" t="s">
        <v>396</v>
      </c>
      <c r="E69" s="35" t="s">
        <v>366</v>
      </c>
      <c r="F69" s="17">
        <v>120841.73</v>
      </c>
      <c r="G69" s="17">
        <v>120841.73</v>
      </c>
      <c r="H69" s="35" t="s">
        <v>39</v>
      </c>
      <c r="I69" s="35" t="s">
        <v>39</v>
      </c>
      <c r="J69" s="19" t="s">
        <v>39</v>
      </c>
      <c r="K69" s="44" t="s">
        <v>186</v>
      </c>
    </row>
    <row r="70" spans="1:11" ht="13.5" thickBot="1">
      <c r="A70" s="28"/>
      <c r="B70" s="29"/>
      <c r="C70" s="29"/>
      <c r="D70" s="29"/>
      <c r="E70" s="29"/>
      <c r="F70" s="23">
        <f>SUM(F68:F69)</f>
        <v>218301.52</v>
      </c>
      <c r="G70" s="23">
        <f>SUM(G68:G69)</f>
        <v>218301.52</v>
      </c>
      <c r="H70" s="29"/>
      <c r="I70" s="29"/>
      <c r="J70" s="4"/>
      <c r="K70" s="14"/>
    </row>
    <row r="71" spans="1:11" ht="12.75">
      <c r="A71" s="36" t="s">
        <v>27</v>
      </c>
      <c r="B71" s="37" t="s">
        <v>67</v>
      </c>
      <c r="C71" s="37" t="s">
        <v>28</v>
      </c>
      <c r="D71" s="37" t="s">
        <v>397</v>
      </c>
      <c r="E71" s="37" t="s">
        <v>366</v>
      </c>
      <c r="F71" s="12">
        <v>41697.37</v>
      </c>
      <c r="G71" s="12">
        <v>41697.37</v>
      </c>
      <c r="H71" s="37" t="s">
        <v>39</v>
      </c>
      <c r="I71" s="37" t="s">
        <v>39</v>
      </c>
      <c r="J71" s="11" t="s">
        <v>39</v>
      </c>
      <c r="K71" s="13" t="s">
        <v>38</v>
      </c>
    </row>
    <row r="72" spans="1:11" ht="12.75">
      <c r="A72" s="32" t="s">
        <v>27</v>
      </c>
      <c r="B72" s="33" t="s">
        <v>67</v>
      </c>
      <c r="C72" s="33" t="s">
        <v>28</v>
      </c>
      <c r="D72" s="33" t="s">
        <v>398</v>
      </c>
      <c r="E72" s="33" t="s">
        <v>366</v>
      </c>
      <c r="F72" s="3">
        <v>57331.59</v>
      </c>
      <c r="G72" s="3">
        <v>57331.59</v>
      </c>
      <c r="H72" s="33" t="s">
        <v>39</v>
      </c>
      <c r="I72" s="33" t="s">
        <v>39</v>
      </c>
      <c r="J72" s="2" t="s">
        <v>39</v>
      </c>
      <c r="K72" s="48" t="s">
        <v>138</v>
      </c>
    </row>
    <row r="73" spans="1:11" ht="13.5" thickBot="1">
      <c r="A73" s="34" t="s">
        <v>27</v>
      </c>
      <c r="B73" s="35" t="s">
        <v>67</v>
      </c>
      <c r="C73" s="35" t="s">
        <v>28</v>
      </c>
      <c r="D73" s="35" t="s">
        <v>399</v>
      </c>
      <c r="E73" s="35" t="s">
        <v>366</v>
      </c>
      <c r="F73" s="17">
        <v>20431.02</v>
      </c>
      <c r="G73" s="17">
        <v>20431.02</v>
      </c>
      <c r="H73" s="35" t="s">
        <v>39</v>
      </c>
      <c r="I73" s="35" t="s">
        <v>39</v>
      </c>
      <c r="J73" s="19" t="s">
        <v>39</v>
      </c>
      <c r="K73" s="44" t="s">
        <v>186</v>
      </c>
    </row>
    <row r="74" spans="1:11" ht="13.5" thickBot="1">
      <c r="A74" s="28"/>
      <c r="B74" s="29"/>
      <c r="C74" s="29"/>
      <c r="D74" s="29"/>
      <c r="E74" s="29"/>
      <c r="F74" s="23">
        <f>SUM(F71:F73)</f>
        <v>119459.98</v>
      </c>
      <c r="G74" s="23">
        <f>SUM(G71:G73)</f>
        <v>119459.98</v>
      </c>
      <c r="H74" s="29"/>
      <c r="I74" s="29"/>
      <c r="J74" s="4"/>
      <c r="K74" s="14"/>
    </row>
    <row r="75" spans="1:11" ht="13.5" thickBot="1">
      <c r="A75" s="38" t="s">
        <v>31</v>
      </c>
      <c r="B75" s="39" t="s">
        <v>60</v>
      </c>
      <c r="C75" s="39" t="s">
        <v>32</v>
      </c>
      <c r="D75" s="39" t="s">
        <v>400</v>
      </c>
      <c r="E75" s="39" t="s">
        <v>366</v>
      </c>
      <c r="F75" s="21">
        <v>152467.59</v>
      </c>
      <c r="G75" s="21">
        <v>152467.59</v>
      </c>
      <c r="H75" s="39" t="s">
        <v>39</v>
      </c>
      <c r="I75" s="39" t="s">
        <v>39</v>
      </c>
      <c r="J75" s="20" t="s">
        <v>39</v>
      </c>
      <c r="K75" s="57" t="s">
        <v>138</v>
      </c>
    </row>
    <row r="76" spans="1:11" ht="13.5" thickBot="1">
      <c r="A76" s="28"/>
      <c r="B76" s="29"/>
      <c r="C76" s="29"/>
      <c r="D76" s="29"/>
      <c r="E76" s="29"/>
      <c r="F76" s="23">
        <f>SUM(F75)</f>
        <v>152467.59</v>
      </c>
      <c r="G76" s="23">
        <f>SUM(G75)</f>
        <v>152467.59</v>
      </c>
      <c r="H76" s="29"/>
      <c r="I76" s="29"/>
      <c r="J76" s="4"/>
      <c r="K76" s="14"/>
    </row>
    <row r="77" spans="1:11" ht="13.5" thickBot="1">
      <c r="A77" s="38" t="s">
        <v>33</v>
      </c>
      <c r="B77" s="39" t="s">
        <v>61</v>
      </c>
      <c r="C77" s="39" t="s">
        <v>34</v>
      </c>
      <c r="D77" s="39" t="s">
        <v>401</v>
      </c>
      <c r="E77" s="39" t="s">
        <v>366</v>
      </c>
      <c r="F77" s="21">
        <v>43853.83</v>
      </c>
      <c r="G77" s="21">
        <v>43853.83</v>
      </c>
      <c r="H77" s="39" t="s">
        <v>39</v>
      </c>
      <c r="I77" s="39" t="s">
        <v>39</v>
      </c>
      <c r="J77" s="20" t="s">
        <v>39</v>
      </c>
      <c r="K77" s="57" t="s">
        <v>138</v>
      </c>
    </row>
    <row r="78" spans="1:11" ht="13.5" thickBot="1">
      <c r="A78" s="28"/>
      <c r="B78" s="29"/>
      <c r="C78" s="29"/>
      <c r="D78" s="29"/>
      <c r="E78" s="29"/>
      <c r="F78" s="23">
        <f>SUM(F77)</f>
        <v>43853.83</v>
      </c>
      <c r="G78" s="23">
        <f>SUM(G77)</f>
        <v>43853.83</v>
      </c>
      <c r="H78" s="29"/>
      <c r="I78" s="29"/>
      <c r="J78" s="4"/>
      <c r="K78" s="14"/>
    </row>
    <row r="79" spans="1:11" ht="13.5" thickBot="1">
      <c r="A79" s="38" t="s">
        <v>36</v>
      </c>
      <c r="B79" s="39" t="s">
        <v>62</v>
      </c>
      <c r="C79" s="39" t="s">
        <v>37</v>
      </c>
      <c r="D79" s="39" t="s">
        <v>402</v>
      </c>
      <c r="E79" s="39" t="s">
        <v>366</v>
      </c>
      <c r="F79" s="21">
        <v>232072.21</v>
      </c>
      <c r="G79" s="21">
        <v>232072.21</v>
      </c>
      <c r="H79" s="39" t="s">
        <v>39</v>
      </c>
      <c r="I79" s="39" t="s">
        <v>39</v>
      </c>
      <c r="J79" s="20" t="s">
        <v>39</v>
      </c>
      <c r="K79" s="57" t="s">
        <v>186</v>
      </c>
    </row>
    <row r="80" spans="1:11" ht="13.5" thickBot="1">
      <c r="A80" s="28"/>
      <c r="B80" s="29"/>
      <c r="C80" s="29"/>
      <c r="D80" s="29"/>
      <c r="E80" s="29"/>
      <c r="F80" s="23">
        <f>SUM(F79)</f>
        <v>232072.21</v>
      </c>
      <c r="G80" s="23">
        <f>SUM(G79)</f>
        <v>232072.21</v>
      </c>
      <c r="H80" s="29"/>
      <c r="I80" s="29"/>
      <c r="J80" s="4"/>
      <c r="K80" s="14"/>
    </row>
    <row r="81" spans="1:11" ht="13.5" thickBot="1">
      <c r="A81" s="38" t="s">
        <v>64</v>
      </c>
      <c r="B81" s="39" t="s">
        <v>63</v>
      </c>
      <c r="C81" s="39" t="s">
        <v>44</v>
      </c>
      <c r="D81" s="39" t="s">
        <v>290</v>
      </c>
      <c r="E81" s="39" t="s">
        <v>366</v>
      </c>
      <c r="F81" s="21">
        <v>26607.72</v>
      </c>
      <c r="G81" s="21">
        <v>26607.72</v>
      </c>
      <c r="H81" s="39" t="s">
        <v>39</v>
      </c>
      <c r="I81" s="39" t="s">
        <v>39</v>
      </c>
      <c r="J81" s="20" t="s">
        <v>39</v>
      </c>
      <c r="K81" s="57" t="s">
        <v>186</v>
      </c>
    </row>
    <row r="82" spans="1:11" ht="13.5" thickBot="1">
      <c r="A82" s="28"/>
      <c r="B82" s="29"/>
      <c r="C82" s="29"/>
      <c r="D82" s="29"/>
      <c r="E82" s="29"/>
      <c r="F82" s="23">
        <f>SUM(F81)</f>
        <v>26607.72</v>
      </c>
      <c r="G82" s="23">
        <f>SUM(G81)</f>
        <v>26607.72</v>
      </c>
      <c r="H82" s="29"/>
      <c r="I82" s="29"/>
      <c r="J82" s="4"/>
      <c r="K82" s="14"/>
    </row>
    <row r="83" spans="1:11" ht="13.5" thickBot="1">
      <c r="A83" s="28"/>
      <c r="B83" s="29"/>
      <c r="C83" s="29"/>
      <c r="D83" s="29"/>
      <c r="E83" s="29"/>
      <c r="F83" s="23">
        <f>F31+F36+F40+F45+F49+F53+F57+F60+F62+F67+F70+F74+F76+F78+F80+F82</f>
        <v>20744862.12</v>
      </c>
      <c r="G83" s="23">
        <f>G31+G36+G40+G45+G49+G53+G57+G60+G62+G67+G70+G74+G76+G78+G80+G82</f>
        <v>18764425.68</v>
      </c>
      <c r="H83" s="29"/>
      <c r="I83" s="29"/>
      <c r="J83" s="23">
        <f>J31+J36+J40+J45+J49+J53+J57+J60+J62+J67+J70+J74+J76+J78+J80+J82</f>
        <v>1980436.44</v>
      </c>
      <c r="K83" s="14"/>
    </row>
    <row r="87" spans="1:11" ht="12.75">
      <c r="A87" s="271" t="s">
        <v>405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</row>
    <row r="88" spans="1:9" ht="12.75">
      <c r="A88" s="162"/>
      <c r="B88" s="162"/>
      <c r="C88" s="162"/>
      <c r="D88" s="162"/>
      <c r="E88" s="162"/>
      <c r="H88" s="162"/>
      <c r="I88" s="162"/>
    </row>
    <row r="89" ht="13.5" thickBot="1"/>
    <row r="90" spans="1:11" ht="23.25" thickBot="1">
      <c r="A90" s="55" t="s">
        <v>5</v>
      </c>
      <c r="B90" s="56" t="s">
        <v>4</v>
      </c>
      <c r="C90" s="56" t="s">
        <v>3</v>
      </c>
      <c r="D90" s="56" t="s">
        <v>45</v>
      </c>
      <c r="E90" s="56" t="s">
        <v>46</v>
      </c>
      <c r="F90" s="56" t="s">
        <v>47</v>
      </c>
      <c r="G90" s="56" t="s">
        <v>48</v>
      </c>
      <c r="H90" s="56" t="s">
        <v>0</v>
      </c>
      <c r="I90" s="56" t="s">
        <v>1</v>
      </c>
      <c r="J90" s="56" t="s">
        <v>2</v>
      </c>
      <c r="K90" s="146" t="s">
        <v>41</v>
      </c>
    </row>
    <row r="91" spans="1:11" ht="12.75">
      <c r="A91" s="36" t="s">
        <v>29</v>
      </c>
      <c r="B91" s="37" t="s">
        <v>68</v>
      </c>
      <c r="C91" s="37" t="s">
        <v>30</v>
      </c>
      <c r="D91" s="37" t="s">
        <v>403</v>
      </c>
      <c r="E91" s="37" t="s">
        <v>366</v>
      </c>
      <c r="F91" s="12">
        <v>1439663.4</v>
      </c>
      <c r="G91" s="12">
        <v>1116611.82</v>
      </c>
      <c r="H91" s="11" t="s">
        <v>403</v>
      </c>
      <c r="I91" s="11" t="s">
        <v>367</v>
      </c>
      <c r="J91" s="207">
        <v>323051.58</v>
      </c>
      <c r="K91" s="13" t="s">
        <v>38</v>
      </c>
    </row>
    <row r="92" spans="1:11" ht="13.5" thickBot="1">
      <c r="A92" s="34" t="s">
        <v>29</v>
      </c>
      <c r="B92" s="35" t="s">
        <v>68</v>
      </c>
      <c r="C92" s="35" t="s">
        <v>30</v>
      </c>
      <c r="D92" s="35" t="s">
        <v>404</v>
      </c>
      <c r="E92" s="35" t="s">
        <v>366</v>
      </c>
      <c r="F92" s="17">
        <v>93268.92</v>
      </c>
      <c r="G92" s="17">
        <v>93268.92</v>
      </c>
      <c r="H92" s="19" t="s">
        <v>39</v>
      </c>
      <c r="I92" s="19" t="s">
        <v>39</v>
      </c>
      <c r="J92" s="19" t="s">
        <v>39</v>
      </c>
      <c r="K92" s="44" t="s">
        <v>186</v>
      </c>
    </row>
    <row r="93" spans="1:11" ht="13.5" thickBot="1">
      <c r="A93" s="53"/>
      <c r="B93" s="4"/>
      <c r="C93" s="4"/>
      <c r="D93" s="4"/>
      <c r="E93" s="4"/>
      <c r="F93" s="54">
        <f>SUM(F91:F92)</f>
        <v>1532932.3199999998</v>
      </c>
      <c r="G93" s="54">
        <f>SUM(G91:G92)</f>
        <v>1209880.74</v>
      </c>
      <c r="H93" s="4"/>
      <c r="I93" s="4"/>
      <c r="J93" s="54">
        <f>SUM(J91:J92)</f>
        <v>323051.58</v>
      </c>
      <c r="K93" s="14"/>
    </row>
    <row r="98" spans="1:8" ht="12.75">
      <c r="A98" s="271" t="s">
        <v>410</v>
      </c>
      <c r="B98" s="271"/>
      <c r="C98" s="271"/>
      <c r="D98" s="271"/>
      <c r="E98" s="271"/>
      <c r="F98" s="271"/>
      <c r="G98" s="271"/>
      <c r="H98" s="271"/>
    </row>
    <row r="102" ht="13.5" thickBot="1"/>
    <row r="103" spans="1:8" ht="22.5">
      <c r="A103" s="208" t="s">
        <v>5</v>
      </c>
      <c r="B103" s="209" t="s">
        <v>4</v>
      </c>
      <c r="C103" s="209" t="s">
        <v>3</v>
      </c>
      <c r="D103" s="209" t="s">
        <v>45</v>
      </c>
      <c r="E103" s="209" t="s">
        <v>46</v>
      </c>
      <c r="F103" s="209" t="s">
        <v>47</v>
      </c>
      <c r="G103" s="209" t="s">
        <v>48</v>
      </c>
      <c r="H103" s="210" t="s">
        <v>65</v>
      </c>
    </row>
    <row r="104" spans="1:8" ht="12.75">
      <c r="A104" s="32" t="s">
        <v>29</v>
      </c>
      <c r="B104" s="33" t="s">
        <v>68</v>
      </c>
      <c r="C104" s="33" t="s">
        <v>30</v>
      </c>
      <c r="D104" s="33" t="s">
        <v>408</v>
      </c>
      <c r="E104" s="33" t="s">
        <v>366</v>
      </c>
      <c r="F104" s="3">
        <v>26409.25</v>
      </c>
      <c r="G104" s="3">
        <f>26409.25</f>
        <v>26409.25</v>
      </c>
      <c r="H104" s="48" t="s">
        <v>138</v>
      </c>
    </row>
    <row r="105" spans="1:8" ht="13.5" thickBot="1">
      <c r="A105" s="32" t="s">
        <v>29</v>
      </c>
      <c r="B105" s="33" t="s">
        <v>68</v>
      </c>
      <c r="C105" s="33" t="s">
        <v>30</v>
      </c>
      <c r="D105" s="50" t="s">
        <v>409</v>
      </c>
      <c r="E105" s="50" t="s">
        <v>325</v>
      </c>
      <c r="F105" s="51">
        <f>-4.06</f>
        <v>-4.06</v>
      </c>
      <c r="G105" s="51">
        <v>-4.06</v>
      </c>
      <c r="H105" s="52" t="s">
        <v>138</v>
      </c>
    </row>
    <row r="106" spans="1:8" ht="13.5" thickBot="1">
      <c r="A106" s="26"/>
      <c r="B106" s="27"/>
      <c r="C106" s="27"/>
      <c r="D106" s="27"/>
      <c r="E106" s="27"/>
      <c r="F106" s="10">
        <f>SUM(F104:F105)</f>
        <v>26405.19</v>
      </c>
      <c r="G106" s="10">
        <f>SUM(G104:G105)</f>
        <v>26405.19</v>
      </c>
      <c r="H106" s="24"/>
    </row>
    <row r="111" spans="1:10" ht="12.75">
      <c r="A111" s="271" t="s">
        <v>413</v>
      </c>
      <c r="B111" s="271"/>
      <c r="C111" s="271"/>
      <c r="D111" s="271"/>
      <c r="E111" s="271"/>
      <c r="F111" s="271"/>
      <c r="G111" s="271"/>
      <c r="H111" s="271"/>
      <c r="I111" s="271"/>
      <c r="J111" s="271"/>
    </row>
    <row r="112" spans="2:5" ht="12.75">
      <c r="B112" s="162"/>
      <c r="C112" s="162"/>
      <c r="D112" s="162"/>
      <c r="E112" s="162"/>
    </row>
    <row r="113" spans="2:5" ht="12.75">
      <c r="B113" s="162"/>
      <c r="C113" s="162"/>
      <c r="D113" s="162"/>
      <c r="E113" s="162"/>
    </row>
    <row r="114" spans="2:5" ht="13.5" thickBot="1">
      <c r="B114" s="162"/>
      <c r="C114" s="162"/>
      <c r="D114" s="162"/>
      <c r="E114" s="162"/>
    </row>
    <row r="115" spans="1:10" ht="23.25" thickBot="1">
      <c r="A115" s="55" t="s">
        <v>5</v>
      </c>
      <c r="B115" s="56" t="s">
        <v>4</v>
      </c>
      <c r="C115" s="56" t="s">
        <v>3</v>
      </c>
      <c r="D115" s="56" t="s">
        <v>45</v>
      </c>
      <c r="E115" s="56" t="s">
        <v>46</v>
      </c>
      <c r="F115" s="56" t="s">
        <v>47</v>
      </c>
      <c r="G115" s="56" t="s">
        <v>48</v>
      </c>
      <c r="H115" s="56" t="s">
        <v>411</v>
      </c>
      <c r="I115" s="145" t="s">
        <v>412</v>
      </c>
      <c r="J115" s="75" t="s">
        <v>323</v>
      </c>
    </row>
    <row r="116" spans="1:10" ht="13.5" thickBot="1">
      <c r="A116" s="58" t="s">
        <v>13</v>
      </c>
      <c r="B116" s="59" t="s">
        <v>51</v>
      </c>
      <c r="C116" s="59" t="s">
        <v>14</v>
      </c>
      <c r="D116" s="59">
        <v>1571</v>
      </c>
      <c r="E116" s="60">
        <v>43222</v>
      </c>
      <c r="F116" s="71">
        <v>59657.08</v>
      </c>
      <c r="G116" s="71">
        <v>1</v>
      </c>
      <c r="H116" s="211">
        <v>59656.08</v>
      </c>
      <c r="I116" s="211">
        <f>F116-G116-H116</f>
        <v>0</v>
      </c>
      <c r="J116" s="74" t="s">
        <v>77</v>
      </c>
    </row>
    <row r="117" spans="1:10" ht="13.5" thickBot="1">
      <c r="A117" s="26"/>
      <c r="B117" s="27"/>
      <c r="C117" s="27"/>
      <c r="D117" s="27"/>
      <c r="E117" s="27"/>
      <c r="F117" s="10">
        <f>SUM(F116:F116)</f>
        <v>59657.08</v>
      </c>
      <c r="G117" s="10">
        <f>SUM(G116:G116)</f>
        <v>1</v>
      </c>
      <c r="H117" s="212">
        <f>H116</f>
        <v>59656.08</v>
      </c>
      <c r="I117" s="212"/>
      <c r="J117" s="24"/>
    </row>
    <row r="120" spans="1:9" ht="12.75">
      <c r="A120" s="271" t="s">
        <v>414</v>
      </c>
      <c r="B120" s="271"/>
      <c r="C120" s="271"/>
      <c r="D120" s="271"/>
      <c r="E120" s="271"/>
      <c r="F120" s="271"/>
      <c r="G120" s="271"/>
      <c r="H120" s="271"/>
      <c r="I120" s="88"/>
    </row>
    <row r="123" ht="13.5" thickBot="1"/>
    <row r="124" spans="1:9" ht="23.25" thickBot="1">
      <c r="A124" s="55" t="s">
        <v>5</v>
      </c>
      <c r="B124" s="56" t="s">
        <v>4</v>
      </c>
      <c r="C124" s="56" t="s">
        <v>3</v>
      </c>
      <c r="D124" s="56" t="s">
        <v>45</v>
      </c>
      <c r="E124" s="56" t="s">
        <v>46</v>
      </c>
      <c r="F124" s="56" t="s">
        <v>47</v>
      </c>
      <c r="G124" s="56" t="s">
        <v>48</v>
      </c>
      <c r="H124" s="56" t="s">
        <v>129</v>
      </c>
      <c r="I124" s="146" t="s">
        <v>41</v>
      </c>
    </row>
    <row r="125" spans="1:9" ht="13.5" thickBot="1">
      <c r="A125" s="38" t="s">
        <v>8</v>
      </c>
      <c r="B125" s="39" t="s">
        <v>7</v>
      </c>
      <c r="C125" s="39" t="s">
        <v>6</v>
      </c>
      <c r="D125" s="39" t="s">
        <v>415</v>
      </c>
      <c r="E125" s="39" t="s">
        <v>416</v>
      </c>
      <c r="F125" s="21">
        <v>4965149.51</v>
      </c>
      <c r="G125" s="21">
        <v>3120844.93</v>
      </c>
      <c r="H125" s="68">
        <f>F125-G125</f>
        <v>1844304.5799999996</v>
      </c>
      <c r="I125" s="57" t="s">
        <v>38</v>
      </c>
    </row>
    <row r="126" spans="1:9" ht="13.5" thickBot="1">
      <c r="A126" s="28"/>
      <c r="B126" s="29"/>
      <c r="C126" s="29"/>
      <c r="D126" s="29"/>
      <c r="E126" s="29"/>
      <c r="F126" s="23">
        <f>SUM(F125)</f>
        <v>4965149.51</v>
      </c>
      <c r="G126" s="23">
        <f>SUM(G125)</f>
        <v>3120844.93</v>
      </c>
      <c r="H126" s="23">
        <f>SUM(H125)</f>
        <v>1844304.5799999996</v>
      </c>
      <c r="I126" s="14"/>
    </row>
    <row r="127" spans="1:9" ht="13.5" thickBot="1">
      <c r="A127" s="38" t="s">
        <v>9</v>
      </c>
      <c r="B127" s="39" t="s">
        <v>49</v>
      </c>
      <c r="C127" s="39" t="s">
        <v>10</v>
      </c>
      <c r="D127" s="39" t="s">
        <v>417</v>
      </c>
      <c r="E127" s="39" t="s">
        <v>416</v>
      </c>
      <c r="F127" s="21">
        <v>2915790.56</v>
      </c>
      <c r="G127" s="21">
        <v>1832720.28</v>
      </c>
      <c r="H127" s="68">
        <f>F127-G127</f>
        <v>1083070.28</v>
      </c>
      <c r="I127" s="57" t="s">
        <v>38</v>
      </c>
    </row>
    <row r="128" spans="1:9" ht="13.5" thickBot="1">
      <c r="A128" s="28"/>
      <c r="B128" s="29"/>
      <c r="C128" s="29"/>
      <c r="D128" s="29"/>
      <c r="E128" s="29"/>
      <c r="F128" s="23">
        <f>SUM(F127)</f>
        <v>2915790.56</v>
      </c>
      <c r="G128" s="23">
        <f>SUM(G127)</f>
        <v>1832720.28</v>
      </c>
      <c r="H128" s="23">
        <f>SUM(H127)</f>
        <v>1083070.28</v>
      </c>
      <c r="I128" s="14"/>
    </row>
    <row r="129" spans="1:9" ht="13.5" thickBot="1">
      <c r="A129" s="38" t="s">
        <v>29</v>
      </c>
      <c r="B129" s="39" t="s">
        <v>68</v>
      </c>
      <c r="C129" s="39" t="s">
        <v>30</v>
      </c>
      <c r="D129" s="39" t="s">
        <v>418</v>
      </c>
      <c r="E129" s="39" t="s">
        <v>419</v>
      </c>
      <c r="F129" s="21">
        <v>1449342.36</v>
      </c>
      <c r="G129" s="21">
        <v>910984.2</v>
      </c>
      <c r="H129" s="68">
        <f>F129-G129</f>
        <v>538358.1600000001</v>
      </c>
      <c r="I129" s="57" t="s">
        <v>38</v>
      </c>
    </row>
    <row r="130" spans="1:9" ht="13.5" thickBot="1">
      <c r="A130" s="28"/>
      <c r="B130" s="29"/>
      <c r="C130" s="29"/>
      <c r="D130" s="29"/>
      <c r="E130" s="29"/>
      <c r="F130" s="23">
        <f>SUM(F129)</f>
        <v>1449342.36</v>
      </c>
      <c r="G130" s="23">
        <f>SUM(G129)</f>
        <v>910984.2</v>
      </c>
      <c r="H130" s="23">
        <f>SUM(H129)</f>
        <v>538358.1600000001</v>
      </c>
      <c r="I130" s="14"/>
    </row>
    <row r="131" spans="1:9" ht="13.5" thickBot="1">
      <c r="A131" s="213" t="s">
        <v>177</v>
      </c>
      <c r="B131" s="214" t="s">
        <v>39</v>
      </c>
      <c r="C131" s="214" t="s">
        <v>39</v>
      </c>
      <c r="D131" s="214" t="s">
        <v>39</v>
      </c>
      <c r="E131" s="214" t="s">
        <v>39</v>
      </c>
      <c r="F131" s="215">
        <f>F126+F128+F130</f>
        <v>9330282.43</v>
      </c>
      <c r="G131" s="215">
        <f>G126+G128+G130</f>
        <v>5864549.41</v>
      </c>
      <c r="H131" s="215">
        <f>H126+H128+H130</f>
        <v>3465733.0199999996</v>
      </c>
      <c r="I131" s="14"/>
    </row>
  </sheetData>
  <sheetProtection/>
  <mergeCells count="7">
    <mergeCell ref="A120:H120"/>
    <mergeCell ref="A12:H12"/>
    <mergeCell ref="A24:K24"/>
    <mergeCell ref="A87:K87"/>
    <mergeCell ref="A1:H1"/>
    <mergeCell ref="A98:H98"/>
    <mergeCell ref="A111:J1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00">
      <selection activeCell="A119" sqref="A119:I124"/>
    </sheetView>
  </sheetViews>
  <sheetFormatPr defaultColWidth="9.140625" defaultRowHeight="12.75"/>
  <cols>
    <col min="1" max="1" width="65.140625" style="0" bestFit="1" customWidth="1"/>
    <col min="2" max="2" width="9.00390625" style="0" bestFit="1" customWidth="1"/>
    <col min="3" max="3" width="7.8515625" style="0" bestFit="1" customWidth="1"/>
    <col min="4" max="4" width="6.421875" style="0" bestFit="1" customWidth="1"/>
    <col min="5" max="5" width="10.140625" style="0" bestFit="1" customWidth="1"/>
    <col min="6" max="7" width="12.7109375" style="0" bestFit="1" customWidth="1"/>
    <col min="8" max="8" width="13.140625" style="15" customWidth="1"/>
    <col min="10" max="10" width="11.7109375" style="0" bestFit="1" customWidth="1"/>
  </cols>
  <sheetData>
    <row r="1" spans="4:8" ht="12.75">
      <c r="D1" s="272"/>
      <c r="E1" s="273"/>
      <c r="F1" s="273"/>
      <c r="G1" s="273"/>
      <c r="H1"/>
    </row>
    <row r="2" spans="1:11" ht="25.5" customHeight="1">
      <c r="A2" s="271" t="s">
        <v>420</v>
      </c>
      <c r="B2" s="271"/>
      <c r="C2" s="271"/>
      <c r="D2" s="271"/>
      <c r="E2" s="271"/>
      <c r="F2" s="271"/>
      <c r="G2" s="271"/>
      <c r="H2" s="271"/>
      <c r="I2" s="88"/>
      <c r="J2" s="88"/>
      <c r="K2" s="88"/>
    </row>
    <row r="4" ht="13.5" thickBot="1"/>
    <row r="5" spans="1:10" s="76" customFormat="1" ht="23.25" thickBot="1">
      <c r="A5" s="55" t="s">
        <v>5</v>
      </c>
      <c r="B5" s="56" t="s">
        <v>4</v>
      </c>
      <c r="C5" s="56" t="s">
        <v>3</v>
      </c>
      <c r="D5" s="56" t="s">
        <v>45</v>
      </c>
      <c r="E5" s="56" t="s">
        <v>46</v>
      </c>
      <c r="F5" s="56" t="s">
        <v>47</v>
      </c>
      <c r="G5" s="56" t="s">
        <v>48</v>
      </c>
      <c r="H5" s="216" t="s">
        <v>421</v>
      </c>
      <c r="I5" s="56" t="s">
        <v>129</v>
      </c>
      <c r="J5" s="75" t="s">
        <v>65</v>
      </c>
    </row>
    <row r="6" spans="1:10" ht="13.5" thickBot="1">
      <c r="A6" s="38" t="s">
        <v>8</v>
      </c>
      <c r="B6" s="39" t="s">
        <v>7</v>
      </c>
      <c r="C6" s="39" t="s">
        <v>6</v>
      </c>
      <c r="D6" s="39" t="s">
        <v>415</v>
      </c>
      <c r="E6" s="39" t="s">
        <v>416</v>
      </c>
      <c r="F6" s="21">
        <v>4965149.51</v>
      </c>
      <c r="G6" s="21">
        <v>1844304.58</v>
      </c>
      <c r="H6" s="68">
        <f>3120844.93</f>
        <v>3120844.93</v>
      </c>
      <c r="I6" s="68">
        <f>F6-G6-H6</f>
        <v>0</v>
      </c>
      <c r="J6" s="57" t="s">
        <v>38</v>
      </c>
    </row>
    <row r="7" spans="1:10" s="5" customFormat="1" ht="13.5" thickBot="1">
      <c r="A7" s="28"/>
      <c r="B7" s="29"/>
      <c r="C7" s="29"/>
      <c r="D7" s="29"/>
      <c r="E7" s="29"/>
      <c r="F7" s="23">
        <f>SUM(F6)</f>
        <v>4965149.51</v>
      </c>
      <c r="G7" s="23">
        <f>SUM(G6)</f>
        <v>1844304.58</v>
      </c>
      <c r="H7" s="23">
        <f>SUM(H6)</f>
        <v>3120844.93</v>
      </c>
      <c r="I7" s="23">
        <f>SUM(I6)</f>
        <v>0</v>
      </c>
      <c r="J7" s="14"/>
    </row>
    <row r="8" spans="1:10" ht="13.5" thickBot="1">
      <c r="A8" s="38" t="s">
        <v>9</v>
      </c>
      <c r="B8" s="39" t="s">
        <v>49</v>
      </c>
      <c r="C8" s="39" t="s">
        <v>10</v>
      </c>
      <c r="D8" s="39" t="s">
        <v>417</v>
      </c>
      <c r="E8" s="39" t="s">
        <v>416</v>
      </c>
      <c r="F8" s="21">
        <v>2915790.56</v>
      </c>
      <c r="G8" s="21">
        <v>1083070.28</v>
      </c>
      <c r="H8" s="68">
        <f>1832720.28</f>
        <v>1832720.28</v>
      </c>
      <c r="I8" s="68">
        <f>F8-G8-H8</f>
        <v>0</v>
      </c>
      <c r="J8" s="57" t="s">
        <v>38</v>
      </c>
    </row>
    <row r="9" spans="1:10" s="5" customFormat="1" ht="13.5" thickBot="1">
      <c r="A9" s="28"/>
      <c r="B9" s="29"/>
      <c r="C9" s="29"/>
      <c r="D9" s="29"/>
      <c r="E9" s="29"/>
      <c r="F9" s="23">
        <f>SUM(F8)</f>
        <v>2915790.56</v>
      </c>
      <c r="G9" s="23">
        <f>SUM(G8)</f>
        <v>1083070.28</v>
      </c>
      <c r="H9" s="23">
        <f>SUM(H8)</f>
        <v>1832720.28</v>
      </c>
      <c r="I9" s="23">
        <f>SUM(I8)</f>
        <v>0</v>
      </c>
      <c r="J9" s="14"/>
    </row>
    <row r="10" spans="1:10" ht="13.5" thickBot="1">
      <c r="A10" s="38" t="s">
        <v>29</v>
      </c>
      <c r="B10" s="39" t="s">
        <v>68</v>
      </c>
      <c r="C10" s="39" t="s">
        <v>30</v>
      </c>
      <c r="D10" s="39" t="s">
        <v>418</v>
      </c>
      <c r="E10" s="39" t="s">
        <v>419</v>
      </c>
      <c r="F10" s="21">
        <v>1449342.36</v>
      </c>
      <c r="G10" s="21">
        <v>538358.16</v>
      </c>
      <c r="H10" s="68">
        <f>910984.2</f>
        <v>910984.2</v>
      </c>
      <c r="I10" s="68">
        <f>F10-G10-H10</f>
        <v>0</v>
      </c>
      <c r="J10" s="57" t="s">
        <v>38</v>
      </c>
    </row>
    <row r="11" spans="1:10" s="5" customFormat="1" ht="13.5" thickBot="1">
      <c r="A11" s="53"/>
      <c r="B11" s="4"/>
      <c r="C11" s="4"/>
      <c r="D11" s="4"/>
      <c r="E11" s="4"/>
      <c r="F11" s="23">
        <f>SUM(F10)</f>
        <v>1449342.36</v>
      </c>
      <c r="G11" s="23">
        <f>SUM(G10)</f>
        <v>538358.16</v>
      </c>
      <c r="H11" s="23">
        <f>SUM(H10)</f>
        <v>910984.2</v>
      </c>
      <c r="I11" s="23">
        <f>SUM(I10)</f>
        <v>0</v>
      </c>
      <c r="J11" s="14"/>
    </row>
    <row r="12" spans="1:10" s="5" customFormat="1" ht="13.5" thickBot="1">
      <c r="A12" s="53"/>
      <c r="B12" s="4"/>
      <c r="C12" s="4"/>
      <c r="D12" s="4"/>
      <c r="E12" s="4"/>
      <c r="F12" s="54">
        <f>F7+F9+F11</f>
        <v>9330282.43</v>
      </c>
      <c r="G12" s="54">
        <f>G7+G9+G11</f>
        <v>3465733.0200000005</v>
      </c>
      <c r="H12" s="54">
        <f>H7+H9+H11</f>
        <v>5864549.41</v>
      </c>
      <c r="I12" s="4"/>
      <c r="J12" s="14"/>
    </row>
    <row r="13" ht="12" customHeight="1"/>
    <row r="17" spans="1:11" ht="12.75">
      <c r="A17" s="271" t="s">
        <v>422</v>
      </c>
      <c r="B17" s="271"/>
      <c r="C17" s="271"/>
      <c r="D17" s="271"/>
      <c r="E17" s="271"/>
      <c r="F17" s="271"/>
      <c r="G17" s="271"/>
      <c r="H17" s="271"/>
      <c r="I17" s="88"/>
      <c r="J17" s="88"/>
      <c r="K17" s="88"/>
    </row>
    <row r="18" spans="1:11" ht="12.75">
      <c r="A18" s="162"/>
      <c r="B18" s="162"/>
      <c r="C18" s="162"/>
      <c r="D18" s="162"/>
      <c r="E18" s="162"/>
      <c r="H18"/>
      <c r="K18" s="162"/>
    </row>
    <row r="19" spans="1:11" ht="12.75">
      <c r="A19" s="162"/>
      <c r="B19" s="162"/>
      <c r="C19" s="162"/>
      <c r="D19" s="162"/>
      <c r="E19" s="162"/>
      <c r="H19"/>
      <c r="K19" s="162"/>
    </row>
    <row r="20" spans="1:11" ht="12.75">
      <c r="A20" s="162"/>
      <c r="B20" s="162"/>
      <c r="C20" s="162"/>
      <c r="D20" s="162"/>
      <c r="E20" s="162"/>
      <c r="H20"/>
      <c r="K20" s="162"/>
    </row>
    <row r="21" spans="1:11" ht="13.5" thickBot="1">
      <c r="A21" s="162"/>
      <c r="B21" s="162"/>
      <c r="C21" s="162"/>
      <c r="D21" s="162"/>
      <c r="E21" s="162"/>
      <c r="H21"/>
      <c r="K21" s="162"/>
    </row>
    <row r="22" spans="1:11" ht="23.25" thickBot="1">
      <c r="A22" s="55" t="s">
        <v>5</v>
      </c>
      <c r="B22" s="56" t="s">
        <v>4</v>
      </c>
      <c r="C22" s="56" t="s">
        <v>3</v>
      </c>
      <c r="D22" s="56" t="s">
        <v>45</v>
      </c>
      <c r="E22" s="56" t="s">
        <v>46</v>
      </c>
      <c r="F22" s="56" t="s">
        <v>47</v>
      </c>
      <c r="G22" s="56" t="s">
        <v>48</v>
      </c>
      <c r="H22" s="56" t="s">
        <v>0</v>
      </c>
      <c r="I22" s="56" t="s">
        <v>1</v>
      </c>
      <c r="J22" s="56" t="s">
        <v>2</v>
      </c>
      <c r="K22" s="146" t="s">
        <v>41</v>
      </c>
    </row>
    <row r="23" spans="1:11" ht="12.75">
      <c r="A23" s="36" t="s">
        <v>8</v>
      </c>
      <c r="B23" s="37" t="s">
        <v>7</v>
      </c>
      <c r="C23" s="37" t="s">
        <v>6</v>
      </c>
      <c r="D23" s="37" t="s">
        <v>423</v>
      </c>
      <c r="E23" s="37" t="s">
        <v>424</v>
      </c>
      <c r="F23" s="12">
        <v>5555288.52</v>
      </c>
      <c r="G23" s="12">
        <v>4911565.3</v>
      </c>
      <c r="H23" s="11" t="s">
        <v>423</v>
      </c>
      <c r="I23" s="11" t="s">
        <v>425</v>
      </c>
      <c r="J23" s="12">
        <v>643723.22</v>
      </c>
      <c r="K23" s="163" t="s">
        <v>38</v>
      </c>
    </row>
    <row r="24" spans="1:11" ht="12.75">
      <c r="A24" s="32" t="s">
        <v>8</v>
      </c>
      <c r="B24" s="33" t="s">
        <v>7</v>
      </c>
      <c r="C24" s="33" t="s">
        <v>6</v>
      </c>
      <c r="D24" s="33" t="s">
        <v>426</v>
      </c>
      <c r="E24" s="33" t="s">
        <v>424</v>
      </c>
      <c r="F24" s="3">
        <v>433033.32</v>
      </c>
      <c r="G24" s="3">
        <v>399587.32</v>
      </c>
      <c r="H24" s="2" t="s">
        <v>426</v>
      </c>
      <c r="I24" s="2" t="s">
        <v>425</v>
      </c>
      <c r="J24" s="3">
        <v>33446</v>
      </c>
      <c r="K24" s="92" t="s">
        <v>138</v>
      </c>
    </row>
    <row r="25" spans="1:11" ht="13.5" thickBot="1">
      <c r="A25" s="34" t="s">
        <v>8</v>
      </c>
      <c r="B25" s="35" t="s">
        <v>7</v>
      </c>
      <c r="C25" s="35" t="s">
        <v>6</v>
      </c>
      <c r="D25" s="35" t="s">
        <v>427</v>
      </c>
      <c r="E25" s="35" t="s">
        <v>424</v>
      </c>
      <c r="F25" s="17">
        <v>631797.07</v>
      </c>
      <c r="G25" s="17">
        <v>631797.07</v>
      </c>
      <c r="H25" s="19" t="s">
        <v>39</v>
      </c>
      <c r="I25" s="19" t="s">
        <v>39</v>
      </c>
      <c r="J25" s="19" t="s">
        <v>39</v>
      </c>
      <c r="K25" s="90" t="s">
        <v>186</v>
      </c>
    </row>
    <row r="26" spans="1:11" ht="13.5" thickBot="1">
      <c r="A26" s="28"/>
      <c r="B26" s="29"/>
      <c r="C26" s="29"/>
      <c r="D26" s="29"/>
      <c r="E26" s="29"/>
      <c r="F26" s="23">
        <f>SUM(F23:F25)</f>
        <v>6620118.91</v>
      </c>
      <c r="G26" s="23">
        <f>SUM(G23:G25)</f>
        <v>5942949.69</v>
      </c>
      <c r="H26" s="4"/>
      <c r="I26" s="4"/>
      <c r="J26" s="23">
        <f>SUM(J23:J25)</f>
        <v>677169.22</v>
      </c>
      <c r="K26" s="91"/>
    </row>
    <row r="27" spans="1:11" ht="12.75">
      <c r="A27" s="36" t="s">
        <v>9</v>
      </c>
      <c r="B27" s="37" t="s">
        <v>49</v>
      </c>
      <c r="C27" s="37" t="s">
        <v>10</v>
      </c>
      <c r="D27" s="37" t="s">
        <v>428</v>
      </c>
      <c r="E27" s="37" t="s">
        <v>429</v>
      </c>
      <c r="F27" s="12">
        <v>3324431.51</v>
      </c>
      <c r="G27" s="12">
        <v>3324431.51</v>
      </c>
      <c r="H27" s="11" t="s">
        <v>39</v>
      </c>
      <c r="I27" s="11" t="s">
        <v>39</v>
      </c>
      <c r="J27" s="11" t="s">
        <v>39</v>
      </c>
      <c r="K27" s="163" t="s">
        <v>38</v>
      </c>
    </row>
    <row r="28" spans="1:11" ht="12.75">
      <c r="A28" s="32" t="s">
        <v>9</v>
      </c>
      <c r="B28" s="33" t="s">
        <v>49</v>
      </c>
      <c r="C28" s="33" t="s">
        <v>10</v>
      </c>
      <c r="D28" s="33" t="s">
        <v>430</v>
      </c>
      <c r="E28" s="33" t="s">
        <v>429</v>
      </c>
      <c r="F28" s="3">
        <v>437320.45</v>
      </c>
      <c r="G28" s="3">
        <v>437320.45</v>
      </c>
      <c r="H28" s="2" t="s">
        <v>39</v>
      </c>
      <c r="I28" s="2" t="s">
        <v>39</v>
      </c>
      <c r="J28" s="2" t="s">
        <v>39</v>
      </c>
      <c r="K28" s="92" t="s">
        <v>138</v>
      </c>
    </row>
    <row r="29" spans="1:11" ht="12.75">
      <c r="A29" s="32" t="s">
        <v>9</v>
      </c>
      <c r="B29" s="33" t="s">
        <v>49</v>
      </c>
      <c r="C29" s="33" t="s">
        <v>10</v>
      </c>
      <c r="D29" s="33" t="s">
        <v>431</v>
      </c>
      <c r="E29" s="33" t="s">
        <v>429</v>
      </c>
      <c r="F29" s="3">
        <v>1385191.53</v>
      </c>
      <c r="G29" s="3">
        <v>1385191.53</v>
      </c>
      <c r="H29" s="2" t="s">
        <v>39</v>
      </c>
      <c r="I29" s="2" t="s">
        <v>39</v>
      </c>
      <c r="J29" s="2" t="s">
        <v>39</v>
      </c>
      <c r="K29" s="92" t="s">
        <v>186</v>
      </c>
    </row>
    <row r="30" spans="1:11" ht="13.5" thickBot="1">
      <c r="A30" s="34" t="s">
        <v>9</v>
      </c>
      <c r="B30" s="35" t="s">
        <v>49</v>
      </c>
      <c r="C30" s="35" t="s">
        <v>10</v>
      </c>
      <c r="D30" s="35" t="s">
        <v>432</v>
      </c>
      <c r="E30" s="35" t="s">
        <v>429</v>
      </c>
      <c r="F30" s="17">
        <v>59847.48</v>
      </c>
      <c r="G30" s="17">
        <v>59847.48</v>
      </c>
      <c r="H30" s="19" t="s">
        <v>39</v>
      </c>
      <c r="I30" s="19" t="s">
        <v>39</v>
      </c>
      <c r="J30" s="19" t="s">
        <v>39</v>
      </c>
      <c r="K30" s="90" t="s">
        <v>191</v>
      </c>
    </row>
    <row r="31" spans="1:11" ht="13.5" thickBot="1">
      <c r="A31" s="28"/>
      <c r="B31" s="29"/>
      <c r="C31" s="29"/>
      <c r="D31" s="29"/>
      <c r="E31" s="29"/>
      <c r="F31" s="23">
        <f>SUM(F27:F30)</f>
        <v>5206790.970000001</v>
      </c>
      <c r="G31" s="23">
        <f>SUM(G27:G30)</f>
        <v>5206790.970000001</v>
      </c>
      <c r="H31" s="4"/>
      <c r="I31" s="4"/>
      <c r="J31" s="4"/>
      <c r="K31" s="91"/>
    </row>
    <row r="32" spans="1:11" ht="12.75">
      <c r="A32" s="36" t="s">
        <v>11</v>
      </c>
      <c r="B32" s="37" t="s">
        <v>50</v>
      </c>
      <c r="C32" s="37" t="s">
        <v>12</v>
      </c>
      <c r="D32" s="37" t="s">
        <v>433</v>
      </c>
      <c r="E32" s="37" t="s">
        <v>424</v>
      </c>
      <c r="F32" s="12">
        <v>1001004.59</v>
      </c>
      <c r="G32" s="12">
        <v>936294.72</v>
      </c>
      <c r="H32" s="11" t="s">
        <v>433</v>
      </c>
      <c r="I32" s="11" t="s">
        <v>425</v>
      </c>
      <c r="J32" s="12">
        <v>64709.87</v>
      </c>
      <c r="K32" s="163" t="s">
        <v>38</v>
      </c>
    </row>
    <row r="33" spans="1:11" ht="12.75">
      <c r="A33" s="32" t="s">
        <v>11</v>
      </c>
      <c r="B33" s="33" t="s">
        <v>50</v>
      </c>
      <c r="C33" s="33" t="s">
        <v>12</v>
      </c>
      <c r="D33" s="33" t="s">
        <v>434</v>
      </c>
      <c r="E33" s="33" t="s">
        <v>424</v>
      </c>
      <c r="F33" s="3">
        <v>5773.32</v>
      </c>
      <c r="G33" s="3">
        <v>5773.32</v>
      </c>
      <c r="H33" s="2" t="s">
        <v>39</v>
      </c>
      <c r="I33" s="2" t="s">
        <v>39</v>
      </c>
      <c r="J33" s="2" t="s">
        <v>39</v>
      </c>
      <c r="K33" s="92" t="s">
        <v>138</v>
      </c>
    </row>
    <row r="34" spans="1:11" ht="13.5" thickBot="1">
      <c r="A34" s="34" t="s">
        <v>11</v>
      </c>
      <c r="B34" s="35" t="s">
        <v>50</v>
      </c>
      <c r="C34" s="35" t="s">
        <v>12</v>
      </c>
      <c r="D34" s="35" t="s">
        <v>435</v>
      </c>
      <c r="E34" s="35" t="s">
        <v>424</v>
      </c>
      <c r="F34" s="17">
        <v>141596</v>
      </c>
      <c r="G34" s="17">
        <v>141596</v>
      </c>
      <c r="H34" s="19" t="s">
        <v>39</v>
      </c>
      <c r="I34" s="19" t="s">
        <v>39</v>
      </c>
      <c r="J34" s="19" t="s">
        <v>39</v>
      </c>
      <c r="K34" s="90" t="s">
        <v>186</v>
      </c>
    </row>
    <row r="35" spans="1:11" ht="13.5" thickBot="1">
      <c r="A35" s="28"/>
      <c r="B35" s="29"/>
      <c r="C35" s="29"/>
      <c r="D35" s="29"/>
      <c r="E35" s="29"/>
      <c r="F35" s="23">
        <f>SUM(F32:F34)</f>
        <v>1148373.91</v>
      </c>
      <c r="G35" s="23">
        <f>SUM(G32:G34)</f>
        <v>1083664.04</v>
      </c>
      <c r="H35" s="4"/>
      <c r="I35" s="4"/>
      <c r="J35" s="23">
        <f>SUM(J32:J34)</f>
        <v>64709.87</v>
      </c>
      <c r="K35" s="91"/>
    </row>
    <row r="36" spans="1:11" ht="12.75">
      <c r="A36" s="36" t="s">
        <v>13</v>
      </c>
      <c r="B36" s="37" t="s">
        <v>51</v>
      </c>
      <c r="C36" s="37" t="s">
        <v>14</v>
      </c>
      <c r="D36" s="37" t="s">
        <v>136</v>
      </c>
      <c r="E36" s="37" t="s">
        <v>424</v>
      </c>
      <c r="F36" s="12">
        <v>534992.74</v>
      </c>
      <c r="G36" s="12">
        <v>534992.74</v>
      </c>
      <c r="H36" s="11" t="s">
        <v>39</v>
      </c>
      <c r="I36" s="11" t="s">
        <v>39</v>
      </c>
      <c r="J36" s="11" t="s">
        <v>39</v>
      </c>
      <c r="K36" s="163" t="s">
        <v>38</v>
      </c>
    </row>
    <row r="37" spans="1:11" ht="12.75">
      <c r="A37" s="32" t="s">
        <v>13</v>
      </c>
      <c r="B37" s="33" t="s">
        <v>51</v>
      </c>
      <c r="C37" s="33" t="s">
        <v>14</v>
      </c>
      <c r="D37" s="33" t="s">
        <v>134</v>
      </c>
      <c r="E37" s="33" t="s">
        <v>424</v>
      </c>
      <c r="F37" s="3">
        <v>211955.19</v>
      </c>
      <c r="G37" s="3">
        <v>211955.19</v>
      </c>
      <c r="H37" s="2" t="s">
        <v>39</v>
      </c>
      <c r="I37" s="2" t="s">
        <v>39</v>
      </c>
      <c r="J37" s="2" t="s">
        <v>39</v>
      </c>
      <c r="K37" s="92" t="s">
        <v>138</v>
      </c>
    </row>
    <row r="38" spans="1:11" ht="12.75">
      <c r="A38" s="32" t="s">
        <v>13</v>
      </c>
      <c r="B38" s="33" t="s">
        <v>51</v>
      </c>
      <c r="C38" s="33" t="s">
        <v>14</v>
      </c>
      <c r="D38" s="33" t="s">
        <v>436</v>
      </c>
      <c r="E38" s="33" t="s">
        <v>424</v>
      </c>
      <c r="F38" s="3">
        <v>184039</v>
      </c>
      <c r="G38" s="3">
        <v>184039</v>
      </c>
      <c r="H38" s="2" t="s">
        <v>39</v>
      </c>
      <c r="I38" s="2" t="s">
        <v>39</v>
      </c>
      <c r="J38" s="2" t="s">
        <v>39</v>
      </c>
      <c r="K38" s="92" t="s">
        <v>186</v>
      </c>
    </row>
    <row r="39" spans="1:11" ht="13.5" thickBot="1">
      <c r="A39" s="34" t="s">
        <v>13</v>
      </c>
      <c r="B39" s="35" t="s">
        <v>51</v>
      </c>
      <c r="C39" s="35" t="s">
        <v>14</v>
      </c>
      <c r="D39" s="35" t="s">
        <v>139</v>
      </c>
      <c r="E39" s="35" t="s">
        <v>424</v>
      </c>
      <c r="F39" s="17">
        <v>49715.82</v>
      </c>
      <c r="G39" s="17">
        <v>49715.82</v>
      </c>
      <c r="H39" s="19" t="s">
        <v>39</v>
      </c>
      <c r="I39" s="19" t="s">
        <v>39</v>
      </c>
      <c r="J39" s="19" t="s">
        <v>39</v>
      </c>
      <c r="K39" s="90" t="s">
        <v>191</v>
      </c>
    </row>
    <row r="40" spans="1:11" ht="13.5" thickBot="1">
      <c r="A40" s="28"/>
      <c r="B40" s="29"/>
      <c r="C40" s="29"/>
      <c r="D40" s="29"/>
      <c r="E40" s="29"/>
      <c r="F40" s="23">
        <f>SUM(F36:F39)</f>
        <v>980702.7499999999</v>
      </c>
      <c r="G40" s="23">
        <f>SUM(G36:G39)</f>
        <v>980702.7499999999</v>
      </c>
      <c r="H40" s="4"/>
      <c r="I40" s="4"/>
      <c r="J40" s="4"/>
      <c r="K40" s="91"/>
    </row>
    <row r="41" spans="1:11" ht="12.75">
      <c r="A41" s="36" t="s">
        <v>15</v>
      </c>
      <c r="B41" s="37" t="s">
        <v>52</v>
      </c>
      <c r="C41" s="37" t="s">
        <v>16</v>
      </c>
      <c r="D41" s="37" t="s">
        <v>437</v>
      </c>
      <c r="E41" s="37" t="s">
        <v>424</v>
      </c>
      <c r="F41" s="12">
        <v>852344.98</v>
      </c>
      <c r="G41" s="12">
        <v>852344.98</v>
      </c>
      <c r="H41" s="11" t="s">
        <v>39</v>
      </c>
      <c r="I41" s="11" t="s">
        <v>39</v>
      </c>
      <c r="J41" s="11" t="s">
        <v>39</v>
      </c>
      <c r="K41" s="163" t="s">
        <v>38</v>
      </c>
    </row>
    <row r="42" spans="1:11" ht="12.75">
      <c r="A42" s="32" t="s">
        <v>15</v>
      </c>
      <c r="B42" s="33" t="s">
        <v>52</v>
      </c>
      <c r="C42" s="33" t="s">
        <v>16</v>
      </c>
      <c r="D42" s="33" t="s">
        <v>438</v>
      </c>
      <c r="E42" s="33" t="s">
        <v>424</v>
      </c>
      <c r="F42" s="3">
        <v>35630</v>
      </c>
      <c r="G42" s="3">
        <v>35630</v>
      </c>
      <c r="H42" s="2" t="s">
        <v>39</v>
      </c>
      <c r="I42" s="2" t="s">
        <v>39</v>
      </c>
      <c r="J42" s="2" t="s">
        <v>39</v>
      </c>
      <c r="K42" s="92" t="s">
        <v>138</v>
      </c>
    </row>
    <row r="43" spans="1:11" ht="13.5" thickBot="1">
      <c r="A43" s="34" t="s">
        <v>15</v>
      </c>
      <c r="B43" s="35" t="s">
        <v>52</v>
      </c>
      <c r="C43" s="35" t="s">
        <v>16</v>
      </c>
      <c r="D43" s="35" t="s">
        <v>439</v>
      </c>
      <c r="E43" s="35" t="s">
        <v>424</v>
      </c>
      <c r="F43" s="17">
        <v>308142</v>
      </c>
      <c r="G43" s="17">
        <v>308142</v>
      </c>
      <c r="H43" s="19" t="s">
        <v>39</v>
      </c>
      <c r="I43" s="19" t="s">
        <v>39</v>
      </c>
      <c r="J43" s="19" t="s">
        <v>39</v>
      </c>
      <c r="K43" s="90" t="s">
        <v>186</v>
      </c>
    </row>
    <row r="44" spans="1:11" ht="13.5" thickBot="1">
      <c r="A44" s="28"/>
      <c r="B44" s="29"/>
      <c r="C44" s="29"/>
      <c r="D44" s="29"/>
      <c r="E44" s="29"/>
      <c r="F44" s="23">
        <f>SUM(F41:F43)</f>
        <v>1196116.98</v>
      </c>
      <c r="G44" s="23">
        <f>SUM(G41:G43)</f>
        <v>1196116.98</v>
      </c>
      <c r="H44" s="4"/>
      <c r="I44" s="4"/>
      <c r="J44" s="4"/>
      <c r="K44" s="91"/>
    </row>
    <row r="45" spans="1:11" ht="12.75">
      <c r="A45" s="36" t="s">
        <v>17</v>
      </c>
      <c r="B45" s="37" t="s">
        <v>53</v>
      </c>
      <c r="C45" s="37" t="s">
        <v>18</v>
      </c>
      <c r="D45" s="37" t="s">
        <v>440</v>
      </c>
      <c r="E45" s="37" t="s">
        <v>424</v>
      </c>
      <c r="F45" s="12">
        <v>1217577.63</v>
      </c>
      <c r="G45" s="12">
        <v>1217577.63</v>
      </c>
      <c r="H45" s="11" t="s">
        <v>39</v>
      </c>
      <c r="I45" s="11" t="s">
        <v>39</v>
      </c>
      <c r="J45" s="11" t="s">
        <v>39</v>
      </c>
      <c r="K45" s="163" t="s">
        <v>38</v>
      </c>
    </row>
    <row r="46" spans="1:11" ht="12.75">
      <c r="A46" s="32" t="s">
        <v>17</v>
      </c>
      <c r="B46" s="33" t="s">
        <v>53</v>
      </c>
      <c r="C46" s="33" t="s">
        <v>18</v>
      </c>
      <c r="D46" s="33" t="s">
        <v>441</v>
      </c>
      <c r="E46" s="33" t="s">
        <v>424</v>
      </c>
      <c r="F46" s="3">
        <v>715389.51</v>
      </c>
      <c r="G46" s="3">
        <v>715389.51</v>
      </c>
      <c r="H46" s="2" t="s">
        <v>39</v>
      </c>
      <c r="I46" s="2" t="s">
        <v>39</v>
      </c>
      <c r="J46" s="2" t="s">
        <v>39</v>
      </c>
      <c r="K46" s="92" t="s">
        <v>138</v>
      </c>
    </row>
    <row r="47" spans="1:11" ht="13.5" thickBot="1">
      <c r="A47" s="34" t="s">
        <v>17</v>
      </c>
      <c r="B47" s="35" t="s">
        <v>53</v>
      </c>
      <c r="C47" s="35" t="s">
        <v>18</v>
      </c>
      <c r="D47" s="35" t="s">
        <v>442</v>
      </c>
      <c r="E47" s="35" t="s">
        <v>424</v>
      </c>
      <c r="F47" s="17">
        <v>17100</v>
      </c>
      <c r="G47" s="17">
        <v>17100</v>
      </c>
      <c r="H47" s="19" t="s">
        <v>39</v>
      </c>
      <c r="I47" s="19" t="s">
        <v>39</v>
      </c>
      <c r="J47" s="19" t="s">
        <v>39</v>
      </c>
      <c r="K47" s="90" t="s">
        <v>186</v>
      </c>
    </row>
    <row r="48" spans="1:11" ht="13.5" thickBot="1">
      <c r="A48" s="28"/>
      <c r="B48" s="29"/>
      <c r="C48" s="29"/>
      <c r="D48" s="29"/>
      <c r="E48" s="29"/>
      <c r="F48" s="23">
        <f>SUM(F45:F47)</f>
        <v>1950067.14</v>
      </c>
      <c r="G48" s="23">
        <f>SUM(G45:G47)</f>
        <v>1950067.14</v>
      </c>
      <c r="H48" s="4"/>
      <c r="I48" s="4"/>
      <c r="J48" s="4"/>
      <c r="K48" s="91"/>
    </row>
    <row r="49" spans="1:11" ht="12.75">
      <c r="A49" s="36" t="s">
        <v>19</v>
      </c>
      <c r="B49" s="37" t="s">
        <v>54</v>
      </c>
      <c r="C49" s="37" t="s">
        <v>20</v>
      </c>
      <c r="D49" s="37" t="s">
        <v>139</v>
      </c>
      <c r="E49" s="37" t="s">
        <v>424</v>
      </c>
      <c r="F49" s="12">
        <v>74850.2</v>
      </c>
      <c r="G49" s="12">
        <v>74850.2</v>
      </c>
      <c r="H49" s="11" t="s">
        <v>39</v>
      </c>
      <c r="I49" s="11" t="s">
        <v>39</v>
      </c>
      <c r="J49" s="11" t="s">
        <v>39</v>
      </c>
      <c r="K49" s="163" t="s">
        <v>38</v>
      </c>
    </row>
    <row r="50" spans="1:11" ht="12.75">
      <c r="A50" s="32" t="s">
        <v>19</v>
      </c>
      <c r="B50" s="33" t="s">
        <v>54</v>
      </c>
      <c r="C50" s="33" t="s">
        <v>20</v>
      </c>
      <c r="D50" s="33" t="s">
        <v>134</v>
      </c>
      <c r="E50" s="33" t="s">
        <v>424</v>
      </c>
      <c r="F50" s="3">
        <v>60260.33</v>
      </c>
      <c r="G50" s="3">
        <v>60260.33</v>
      </c>
      <c r="H50" s="2" t="s">
        <v>39</v>
      </c>
      <c r="I50" s="2" t="s">
        <v>39</v>
      </c>
      <c r="J50" s="2" t="s">
        <v>39</v>
      </c>
      <c r="K50" s="92" t="s">
        <v>138</v>
      </c>
    </row>
    <row r="51" spans="1:11" ht="13.5" thickBot="1">
      <c r="A51" s="34" t="s">
        <v>19</v>
      </c>
      <c r="B51" s="35" t="s">
        <v>54</v>
      </c>
      <c r="C51" s="35" t="s">
        <v>20</v>
      </c>
      <c r="D51" s="35" t="s">
        <v>436</v>
      </c>
      <c r="E51" s="35" t="s">
        <v>424</v>
      </c>
      <c r="F51" s="17">
        <v>41829.03</v>
      </c>
      <c r="G51" s="17">
        <v>41829.03</v>
      </c>
      <c r="H51" s="19" t="s">
        <v>39</v>
      </c>
      <c r="I51" s="19" t="s">
        <v>39</v>
      </c>
      <c r="J51" s="19" t="s">
        <v>39</v>
      </c>
      <c r="K51" s="90" t="s">
        <v>186</v>
      </c>
    </row>
    <row r="52" spans="1:11" ht="13.5" thickBot="1">
      <c r="A52" s="28"/>
      <c r="B52" s="29"/>
      <c r="C52" s="29"/>
      <c r="D52" s="29"/>
      <c r="E52" s="29"/>
      <c r="F52" s="23">
        <f>SUM(F49:F51)</f>
        <v>176939.56</v>
      </c>
      <c r="G52" s="23">
        <f>SUM(G49:G51)</f>
        <v>176939.56</v>
      </c>
      <c r="H52" s="4"/>
      <c r="I52" s="4"/>
      <c r="J52" s="4"/>
      <c r="K52" s="91"/>
    </row>
    <row r="53" spans="1:11" ht="13.5" thickBot="1">
      <c r="A53" s="38" t="s">
        <v>74</v>
      </c>
      <c r="B53" s="39" t="s">
        <v>57</v>
      </c>
      <c r="C53" s="39" t="s">
        <v>35</v>
      </c>
      <c r="D53" s="39" t="s">
        <v>443</v>
      </c>
      <c r="E53" s="39" t="s">
        <v>429</v>
      </c>
      <c r="F53" s="21">
        <v>206406.92</v>
      </c>
      <c r="G53" s="21">
        <v>206406.92</v>
      </c>
      <c r="H53" s="20" t="s">
        <v>39</v>
      </c>
      <c r="I53" s="20" t="s">
        <v>39</v>
      </c>
      <c r="J53" s="20" t="s">
        <v>39</v>
      </c>
      <c r="K53" s="94" t="s">
        <v>38</v>
      </c>
    </row>
    <row r="54" spans="1:11" ht="13.5" thickBot="1">
      <c r="A54" s="28"/>
      <c r="B54" s="29"/>
      <c r="C54" s="29"/>
      <c r="D54" s="29"/>
      <c r="E54" s="29"/>
      <c r="F54" s="23">
        <f>SUM(F53)</f>
        <v>206406.92</v>
      </c>
      <c r="G54" s="23">
        <f>SUM(G53)</f>
        <v>206406.92</v>
      </c>
      <c r="H54" s="4"/>
      <c r="I54" s="4"/>
      <c r="J54" s="4"/>
      <c r="K54" s="91"/>
    </row>
    <row r="55" spans="1:11" ht="12.75">
      <c r="A55" s="36" t="s">
        <v>23</v>
      </c>
      <c r="B55" s="37" t="s">
        <v>58</v>
      </c>
      <c r="C55" s="37" t="s">
        <v>24</v>
      </c>
      <c r="D55" s="37" t="s">
        <v>444</v>
      </c>
      <c r="E55" s="37" t="s">
        <v>424</v>
      </c>
      <c r="F55" s="12">
        <v>474162.36</v>
      </c>
      <c r="G55" s="12">
        <v>474162.36</v>
      </c>
      <c r="H55" s="11" t="s">
        <v>39</v>
      </c>
      <c r="I55" s="11" t="s">
        <v>39</v>
      </c>
      <c r="J55" s="11" t="s">
        <v>39</v>
      </c>
      <c r="K55" s="163" t="s">
        <v>38</v>
      </c>
    </row>
    <row r="56" spans="1:11" ht="12.75">
      <c r="A56" s="32" t="s">
        <v>23</v>
      </c>
      <c r="B56" s="33" t="s">
        <v>58</v>
      </c>
      <c r="C56" s="33" t="s">
        <v>24</v>
      </c>
      <c r="D56" s="33" t="s">
        <v>445</v>
      </c>
      <c r="E56" s="33" t="s">
        <v>424</v>
      </c>
      <c r="F56" s="3">
        <v>147833.15</v>
      </c>
      <c r="G56" s="3">
        <v>147833.15</v>
      </c>
      <c r="H56" s="2" t="s">
        <v>39</v>
      </c>
      <c r="I56" s="2" t="s">
        <v>39</v>
      </c>
      <c r="J56" s="2" t="s">
        <v>39</v>
      </c>
      <c r="K56" s="92" t="s">
        <v>138</v>
      </c>
    </row>
    <row r="57" spans="1:11" ht="12.75">
      <c r="A57" s="32" t="s">
        <v>23</v>
      </c>
      <c r="B57" s="33" t="s">
        <v>58</v>
      </c>
      <c r="C57" s="33" t="s">
        <v>24</v>
      </c>
      <c r="D57" s="33" t="s">
        <v>446</v>
      </c>
      <c r="E57" s="33" t="s">
        <v>424</v>
      </c>
      <c r="F57" s="3">
        <v>285033.55</v>
      </c>
      <c r="G57" s="3">
        <v>285033.55</v>
      </c>
      <c r="H57" s="2" t="s">
        <v>39</v>
      </c>
      <c r="I57" s="2" t="s">
        <v>39</v>
      </c>
      <c r="J57" s="2" t="s">
        <v>39</v>
      </c>
      <c r="K57" s="92" t="s">
        <v>186</v>
      </c>
    </row>
    <row r="58" spans="1:11" ht="13.5" thickBot="1">
      <c r="A58" s="34" t="s">
        <v>23</v>
      </c>
      <c r="B58" s="35" t="s">
        <v>58</v>
      </c>
      <c r="C58" s="35" t="s">
        <v>24</v>
      </c>
      <c r="D58" s="35" t="s">
        <v>447</v>
      </c>
      <c r="E58" s="35" t="s">
        <v>424</v>
      </c>
      <c r="F58" s="17">
        <v>28745.64</v>
      </c>
      <c r="G58" s="17">
        <v>28745.64</v>
      </c>
      <c r="H58" s="19" t="s">
        <v>39</v>
      </c>
      <c r="I58" s="19" t="s">
        <v>39</v>
      </c>
      <c r="J58" s="19" t="s">
        <v>39</v>
      </c>
      <c r="K58" s="90" t="s">
        <v>191</v>
      </c>
    </row>
    <row r="59" spans="1:11" ht="13.5" thickBot="1">
      <c r="A59" s="26"/>
      <c r="B59" s="27"/>
      <c r="C59" s="27"/>
      <c r="D59" s="27"/>
      <c r="E59" s="27"/>
      <c r="F59" s="10">
        <f>SUM(F55:F58)</f>
        <v>935774.7000000001</v>
      </c>
      <c r="G59" s="10">
        <f>SUM(G55:G58)</f>
        <v>935774.7000000001</v>
      </c>
      <c r="H59" s="9"/>
      <c r="I59" s="9"/>
      <c r="J59" s="9"/>
      <c r="K59" s="217"/>
    </row>
    <row r="60" spans="1:11" ht="12.75">
      <c r="A60" s="36" t="s">
        <v>27</v>
      </c>
      <c r="B60" s="37" t="s">
        <v>67</v>
      </c>
      <c r="C60" s="37" t="s">
        <v>28</v>
      </c>
      <c r="D60" s="37" t="s">
        <v>448</v>
      </c>
      <c r="E60" s="37" t="s">
        <v>424</v>
      </c>
      <c r="F60" s="12">
        <v>40802.02</v>
      </c>
      <c r="G60" s="12">
        <v>40802.02</v>
      </c>
      <c r="H60" s="11" t="s">
        <v>39</v>
      </c>
      <c r="I60" s="11" t="s">
        <v>39</v>
      </c>
      <c r="J60" s="11" t="s">
        <v>39</v>
      </c>
      <c r="K60" s="163" t="s">
        <v>38</v>
      </c>
    </row>
    <row r="61" spans="1:11" ht="12.75">
      <c r="A61" s="32" t="s">
        <v>27</v>
      </c>
      <c r="B61" s="33" t="s">
        <v>67</v>
      </c>
      <c r="C61" s="33" t="s">
        <v>28</v>
      </c>
      <c r="D61" s="33" t="s">
        <v>449</v>
      </c>
      <c r="E61" s="33" t="s">
        <v>424</v>
      </c>
      <c r="F61" s="3">
        <v>58261.57</v>
      </c>
      <c r="G61" s="3">
        <v>58261.57</v>
      </c>
      <c r="H61" s="2" t="s">
        <v>39</v>
      </c>
      <c r="I61" s="2" t="s">
        <v>39</v>
      </c>
      <c r="J61" s="2" t="s">
        <v>39</v>
      </c>
      <c r="K61" s="92" t="s">
        <v>138</v>
      </c>
    </row>
    <row r="62" spans="1:11" ht="13.5" thickBot="1">
      <c r="A62" s="34" t="s">
        <v>27</v>
      </c>
      <c r="B62" s="35" t="s">
        <v>67</v>
      </c>
      <c r="C62" s="35" t="s">
        <v>28</v>
      </c>
      <c r="D62" s="35" t="s">
        <v>450</v>
      </c>
      <c r="E62" s="35" t="s">
        <v>424</v>
      </c>
      <c r="F62" s="17">
        <v>20472.58</v>
      </c>
      <c r="G62" s="17">
        <v>20472.58</v>
      </c>
      <c r="H62" s="19" t="s">
        <v>39</v>
      </c>
      <c r="I62" s="19" t="s">
        <v>39</v>
      </c>
      <c r="J62" s="19" t="s">
        <v>39</v>
      </c>
      <c r="K62" s="90" t="s">
        <v>186</v>
      </c>
    </row>
    <row r="63" spans="1:11" ht="13.5" thickBot="1">
      <c r="A63" s="28"/>
      <c r="B63" s="29"/>
      <c r="C63" s="29"/>
      <c r="D63" s="29"/>
      <c r="E63" s="29"/>
      <c r="F63" s="23">
        <f>SUM(F60:F62)</f>
        <v>119536.17</v>
      </c>
      <c r="G63" s="23">
        <f>SUM(G60:G62)</f>
        <v>119536.17</v>
      </c>
      <c r="H63" s="4"/>
      <c r="I63" s="4"/>
      <c r="J63" s="4"/>
      <c r="K63" s="91"/>
    </row>
    <row r="64" spans="1:11" ht="12.75">
      <c r="A64" s="36" t="s">
        <v>29</v>
      </c>
      <c r="B64" s="37" t="s">
        <v>68</v>
      </c>
      <c r="C64" s="37" t="s">
        <v>30</v>
      </c>
      <c r="D64" s="37" t="s">
        <v>451</v>
      </c>
      <c r="E64" s="37" t="s">
        <v>429</v>
      </c>
      <c r="F64" s="12">
        <v>1262609.32</v>
      </c>
      <c r="G64" s="12">
        <v>826123.9</v>
      </c>
      <c r="H64" s="11" t="s">
        <v>451</v>
      </c>
      <c r="I64" s="11" t="s">
        <v>452</v>
      </c>
      <c r="J64" s="12">
        <v>436485.42</v>
      </c>
      <c r="K64" s="163" t="s">
        <v>38</v>
      </c>
    </row>
    <row r="65" spans="1:11" ht="12.75">
      <c r="A65" s="32" t="s">
        <v>29</v>
      </c>
      <c r="B65" s="33" t="s">
        <v>68</v>
      </c>
      <c r="C65" s="33" t="s">
        <v>30</v>
      </c>
      <c r="D65" s="33" t="s">
        <v>453</v>
      </c>
      <c r="E65" s="33" t="s">
        <v>429</v>
      </c>
      <c r="F65" s="3">
        <v>43863.12</v>
      </c>
      <c r="G65" s="3">
        <v>43863.12</v>
      </c>
      <c r="H65" s="2" t="s">
        <v>39</v>
      </c>
      <c r="I65" s="2" t="s">
        <v>39</v>
      </c>
      <c r="J65" s="2" t="s">
        <v>39</v>
      </c>
      <c r="K65" s="92" t="s">
        <v>138</v>
      </c>
    </row>
    <row r="66" spans="1:11" ht="13.5" thickBot="1">
      <c r="A66" s="34" t="s">
        <v>29</v>
      </c>
      <c r="B66" s="35" t="s">
        <v>68</v>
      </c>
      <c r="C66" s="35" t="s">
        <v>30</v>
      </c>
      <c r="D66" s="35" t="s">
        <v>454</v>
      </c>
      <c r="E66" s="35" t="s">
        <v>429</v>
      </c>
      <c r="F66" s="17">
        <v>93851.48</v>
      </c>
      <c r="G66" s="17">
        <v>93851.48</v>
      </c>
      <c r="H66" s="19" t="s">
        <v>39</v>
      </c>
      <c r="I66" s="19" t="s">
        <v>39</v>
      </c>
      <c r="J66" s="19" t="s">
        <v>39</v>
      </c>
      <c r="K66" s="90" t="s">
        <v>186</v>
      </c>
    </row>
    <row r="67" spans="1:11" ht="13.5" thickBot="1">
      <c r="A67" s="28"/>
      <c r="B67" s="29"/>
      <c r="C67" s="29"/>
      <c r="D67" s="29"/>
      <c r="E67" s="29"/>
      <c r="F67" s="23">
        <f>SUM(F64:F66)</f>
        <v>1400323.9200000002</v>
      </c>
      <c r="G67" s="23">
        <f>SUM(G64:G66)</f>
        <v>963838.5</v>
      </c>
      <c r="H67" s="4"/>
      <c r="I67" s="4"/>
      <c r="J67" s="54">
        <f>SUM(J64:J66)</f>
        <v>436485.42</v>
      </c>
      <c r="K67" s="91"/>
    </row>
    <row r="68" spans="1:11" ht="13.5" thickBot="1">
      <c r="A68" s="38" t="s">
        <v>31</v>
      </c>
      <c r="B68" s="39" t="s">
        <v>60</v>
      </c>
      <c r="C68" s="39" t="s">
        <v>32</v>
      </c>
      <c r="D68" s="39" t="s">
        <v>455</v>
      </c>
      <c r="E68" s="39" t="s">
        <v>429</v>
      </c>
      <c r="F68" s="21">
        <v>152467.59</v>
      </c>
      <c r="G68" s="21">
        <v>152467.59</v>
      </c>
      <c r="H68" s="20" t="s">
        <v>39</v>
      </c>
      <c r="I68" s="20" t="s">
        <v>39</v>
      </c>
      <c r="J68" s="20" t="s">
        <v>39</v>
      </c>
      <c r="K68" s="94" t="s">
        <v>138</v>
      </c>
    </row>
    <row r="69" spans="1:11" ht="13.5" thickBot="1">
      <c r="A69" s="28"/>
      <c r="B69" s="29"/>
      <c r="C69" s="29"/>
      <c r="D69" s="29"/>
      <c r="E69" s="29"/>
      <c r="F69" s="23">
        <f>SUM(F68)</f>
        <v>152467.59</v>
      </c>
      <c r="G69" s="23">
        <f>SUM(G68)</f>
        <v>152467.59</v>
      </c>
      <c r="H69" s="4"/>
      <c r="I69" s="4"/>
      <c r="J69" s="4"/>
      <c r="K69" s="91"/>
    </row>
    <row r="70" spans="1:11" ht="13.5" thickBot="1">
      <c r="A70" s="38" t="s">
        <v>33</v>
      </c>
      <c r="B70" s="39" t="s">
        <v>61</v>
      </c>
      <c r="C70" s="39" t="s">
        <v>34</v>
      </c>
      <c r="D70" s="39" t="s">
        <v>456</v>
      </c>
      <c r="E70" s="39" t="s">
        <v>424</v>
      </c>
      <c r="F70" s="21">
        <v>46161.92</v>
      </c>
      <c r="G70" s="21">
        <v>46161.92</v>
      </c>
      <c r="H70" s="20" t="s">
        <v>39</v>
      </c>
      <c r="I70" s="20" t="s">
        <v>39</v>
      </c>
      <c r="J70" s="20" t="s">
        <v>39</v>
      </c>
      <c r="K70" s="94" t="s">
        <v>138</v>
      </c>
    </row>
    <row r="71" spans="1:11" ht="13.5" thickBot="1">
      <c r="A71" s="28"/>
      <c r="B71" s="29"/>
      <c r="C71" s="29"/>
      <c r="D71" s="29"/>
      <c r="E71" s="29"/>
      <c r="F71" s="23">
        <f>SUM(F70)</f>
        <v>46161.92</v>
      </c>
      <c r="G71" s="23">
        <f>SUM(G70)</f>
        <v>46161.92</v>
      </c>
      <c r="H71" s="4"/>
      <c r="I71" s="4"/>
      <c r="J71" s="4"/>
      <c r="K71" s="91"/>
    </row>
    <row r="72" spans="1:11" ht="13.5" thickBot="1">
      <c r="A72" s="38" t="s">
        <v>64</v>
      </c>
      <c r="B72" s="39" t="s">
        <v>63</v>
      </c>
      <c r="C72" s="39" t="s">
        <v>44</v>
      </c>
      <c r="D72" s="39" t="s">
        <v>291</v>
      </c>
      <c r="E72" s="39" t="s">
        <v>424</v>
      </c>
      <c r="F72" s="21">
        <v>27287.47</v>
      </c>
      <c r="G72" s="21">
        <v>27287.47</v>
      </c>
      <c r="H72" s="20" t="s">
        <v>39</v>
      </c>
      <c r="I72" s="20" t="s">
        <v>39</v>
      </c>
      <c r="J72" s="20" t="s">
        <v>39</v>
      </c>
      <c r="K72" s="94" t="s">
        <v>186</v>
      </c>
    </row>
    <row r="73" spans="1:11" ht="13.5" thickBot="1">
      <c r="A73" s="28"/>
      <c r="B73" s="29"/>
      <c r="C73" s="29"/>
      <c r="D73" s="29"/>
      <c r="E73" s="29"/>
      <c r="F73" s="54">
        <f>SUM(F72)</f>
        <v>27287.47</v>
      </c>
      <c r="G73" s="54">
        <f>SUM(G72)</f>
        <v>27287.47</v>
      </c>
      <c r="H73" s="4"/>
      <c r="I73" s="4"/>
      <c r="J73" s="4"/>
      <c r="K73" s="91"/>
    </row>
    <row r="74" spans="1:11" ht="13.5" thickBot="1">
      <c r="A74" s="28"/>
      <c r="B74" s="29"/>
      <c r="C74" s="29"/>
      <c r="D74" s="29"/>
      <c r="E74" s="29"/>
      <c r="F74" s="54">
        <f>F26+F31+F35+F40+F44+F48+F52+F54+F59+F63+F67+F69+F71+F73</f>
        <v>20167068.910000004</v>
      </c>
      <c r="G74" s="54">
        <f>G26+G31+G35+G40+G44+G48+G52+G54+G59+G63+G67+G69+G71+G73</f>
        <v>18988704.400000002</v>
      </c>
      <c r="H74" s="4"/>
      <c r="I74" s="4"/>
      <c r="J74" s="54">
        <f>J26+J31+J35+J40+J44+J48+J52+J54+J59+J63+J67+J69+J71+J73</f>
        <v>1178364.51</v>
      </c>
      <c r="K74" s="91"/>
    </row>
    <row r="78" spans="1:11" ht="12.75">
      <c r="A78" s="271" t="s">
        <v>422</v>
      </c>
      <c r="B78" s="271"/>
      <c r="C78" s="271"/>
      <c r="D78" s="271"/>
      <c r="E78" s="271"/>
      <c r="F78" s="271"/>
      <c r="G78" s="271"/>
      <c r="H78" s="271"/>
      <c r="I78" s="88"/>
      <c r="J78" s="88"/>
      <c r="K78" s="88"/>
    </row>
    <row r="79" ht="12.75">
      <c r="H79"/>
    </row>
    <row r="80" ht="13.5" thickBot="1">
      <c r="H80"/>
    </row>
    <row r="81" spans="1:11" ht="23.25" thickBot="1">
      <c r="A81" s="55" t="s">
        <v>5</v>
      </c>
      <c r="B81" s="56" t="s">
        <v>4</v>
      </c>
      <c r="C81" s="56" t="s">
        <v>3</v>
      </c>
      <c r="D81" s="56" t="s">
        <v>45</v>
      </c>
      <c r="E81" s="56" t="s">
        <v>46</v>
      </c>
      <c r="F81" s="56" t="s">
        <v>47</v>
      </c>
      <c r="G81" s="56" t="s">
        <v>48</v>
      </c>
      <c r="H81" s="56" t="s">
        <v>0</v>
      </c>
      <c r="I81" s="56" t="s">
        <v>1</v>
      </c>
      <c r="J81" s="56" t="s">
        <v>2</v>
      </c>
      <c r="K81" s="75" t="s">
        <v>65</v>
      </c>
    </row>
    <row r="82" spans="1:11" ht="12.75">
      <c r="A82" s="36" t="s">
        <v>21</v>
      </c>
      <c r="B82" s="37" t="s">
        <v>55</v>
      </c>
      <c r="C82" s="37" t="s">
        <v>22</v>
      </c>
      <c r="D82" s="37" t="s">
        <v>457</v>
      </c>
      <c r="E82" s="37" t="s">
        <v>424</v>
      </c>
      <c r="F82" s="12">
        <v>77739.88</v>
      </c>
      <c r="G82" s="12">
        <v>77739.88</v>
      </c>
      <c r="H82" s="11" t="s">
        <v>39</v>
      </c>
      <c r="I82" s="11" t="s">
        <v>39</v>
      </c>
      <c r="J82" s="11" t="s">
        <v>39</v>
      </c>
      <c r="K82" s="13" t="s">
        <v>38</v>
      </c>
    </row>
    <row r="83" spans="1:11" ht="13.5" thickBot="1">
      <c r="A83" s="34" t="s">
        <v>21</v>
      </c>
      <c r="B83" s="35" t="s">
        <v>55</v>
      </c>
      <c r="C83" s="35" t="s">
        <v>22</v>
      </c>
      <c r="D83" s="35" t="s">
        <v>458</v>
      </c>
      <c r="E83" s="35" t="s">
        <v>424</v>
      </c>
      <c r="F83" s="17">
        <v>201038.25</v>
      </c>
      <c r="G83" s="17">
        <v>201038.25</v>
      </c>
      <c r="H83" s="19" t="s">
        <v>39</v>
      </c>
      <c r="I83" s="19" t="s">
        <v>39</v>
      </c>
      <c r="J83" s="19" t="s">
        <v>39</v>
      </c>
      <c r="K83" s="44" t="s">
        <v>186</v>
      </c>
    </row>
    <row r="84" spans="1:11" ht="13.5" thickBot="1">
      <c r="A84" s="28"/>
      <c r="B84" s="29"/>
      <c r="C84" s="29"/>
      <c r="D84" s="29"/>
      <c r="E84" s="29"/>
      <c r="F84" s="23">
        <f>SUM(F82:F83)</f>
        <v>278778.13</v>
      </c>
      <c r="G84" s="23">
        <f>SUM(G82:G83)</f>
        <v>278778.13</v>
      </c>
      <c r="H84" s="4"/>
      <c r="I84" s="4"/>
      <c r="J84" s="4"/>
      <c r="K84" s="14"/>
    </row>
    <row r="85" spans="1:11" ht="12.75">
      <c r="A85" s="36" t="s">
        <v>25</v>
      </c>
      <c r="B85" s="37" t="s">
        <v>59</v>
      </c>
      <c r="C85" s="37" t="s">
        <v>26</v>
      </c>
      <c r="D85" s="37" t="s">
        <v>459</v>
      </c>
      <c r="E85" s="37" t="s">
        <v>424</v>
      </c>
      <c r="F85" s="12">
        <v>62916.28</v>
      </c>
      <c r="G85" s="12">
        <v>62916.28</v>
      </c>
      <c r="H85" s="11" t="s">
        <v>39</v>
      </c>
      <c r="I85" s="11" t="s">
        <v>39</v>
      </c>
      <c r="J85" s="11" t="s">
        <v>39</v>
      </c>
      <c r="K85" s="13" t="s">
        <v>38</v>
      </c>
    </row>
    <row r="86" spans="1:11" ht="13.5" thickBot="1">
      <c r="A86" s="34" t="s">
        <v>25</v>
      </c>
      <c r="B86" s="35" t="s">
        <v>59</v>
      </c>
      <c r="C86" s="35" t="s">
        <v>26</v>
      </c>
      <c r="D86" s="35" t="s">
        <v>460</v>
      </c>
      <c r="E86" s="35" t="s">
        <v>424</v>
      </c>
      <c r="F86" s="17">
        <v>120794.85</v>
      </c>
      <c r="G86" s="17">
        <v>120794.85</v>
      </c>
      <c r="H86" s="19" t="s">
        <v>39</v>
      </c>
      <c r="I86" s="19" t="s">
        <v>39</v>
      </c>
      <c r="J86" s="19" t="s">
        <v>39</v>
      </c>
      <c r="K86" s="44" t="s">
        <v>186</v>
      </c>
    </row>
    <row r="87" spans="1:11" ht="13.5" thickBot="1">
      <c r="A87" s="28"/>
      <c r="B87" s="29"/>
      <c r="C87" s="29"/>
      <c r="D87" s="29"/>
      <c r="E87" s="29"/>
      <c r="F87" s="23">
        <f>SUM(F85:F86)</f>
        <v>183711.13</v>
      </c>
      <c r="G87" s="23">
        <f>SUM(G85:G86)</f>
        <v>183711.13</v>
      </c>
      <c r="H87" s="4"/>
      <c r="I87" s="4"/>
      <c r="J87" s="4"/>
      <c r="K87" s="14"/>
    </row>
    <row r="88" spans="1:11" ht="13.5" thickBot="1">
      <c r="A88" s="38" t="s">
        <v>36</v>
      </c>
      <c r="B88" s="39" t="s">
        <v>62</v>
      </c>
      <c r="C88" s="39" t="s">
        <v>37</v>
      </c>
      <c r="D88" s="39" t="s">
        <v>461</v>
      </c>
      <c r="E88" s="39" t="s">
        <v>424</v>
      </c>
      <c r="F88" s="21">
        <v>221187.65</v>
      </c>
      <c r="G88" s="21">
        <v>221187.65</v>
      </c>
      <c r="H88" s="20" t="s">
        <v>39</v>
      </c>
      <c r="I88" s="20" t="s">
        <v>39</v>
      </c>
      <c r="J88" s="20" t="s">
        <v>39</v>
      </c>
      <c r="K88" s="57" t="s">
        <v>186</v>
      </c>
    </row>
    <row r="89" spans="1:11" ht="13.5" thickBot="1">
      <c r="A89" s="53"/>
      <c r="B89" s="4"/>
      <c r="C89" s="4"/>
      <c r="D89" s="4"/>
      <c r="E89" s="4"/>
      <c r="F89" s="54">
        <f>SUM(F88)</f>
        <v>221187.65</v>
      </c>
      <c r="G89" s="54">
        <f>SUM(G88)</f>
        <v>221187.65</v>
      </c>
      <c r="H89" s="4"/>
      <c r="I89" s="4"/>
      <c r="J89" s="4"/>
      <c r="K89" s="14"/>
    </row>
    <row r="90" spans="1:11" ht="13.5" thickBot="1">
      <c r="A90" s="53"/>
      <c r="B90" s="4"/>
      <c r="C90" s="4"/>
      <c r="D90" s="4"/>
      <c r="E90" s="4"/>
      <c r="F90" s="54">
        <f>F84+F87+F89</f>
        <v>683676.91</v>
      </c>
      <c r="G90" s="54">
        <f>G84+G87+G89</f>
        <v>683676.91</v>
      </c>
      <c r="H90" s="4"/>
      <c r="I90" s="4"/>
      <c r="J90" s="4"/>
      <c r="K90" s="14"/>
    </row>
    <row r="95" spans="1:8" ht="12.75">
      <c r="A95" s="271" t="s">
        <v>462</v>
      </c>
      <c r="B95" s="271"/>
      <c r="C95" s="271"/>
      <c r="D95" s="271"/>
      <c r="E95" s="271"/>
      <c r="F95" s="271"/>
      <c r="G95" s="271"/>
      <c r="H95" s="88"/>
    </row>
    <row r="96" ht="12.75">
      <c r="H96"/>
    </row>
    <row r="97" ht="13.5" thickBot="1">
      <c r="H97"/>
    </row>
    <row r="98" spans="1:8" ht="23.25" thickBot="1">
      <c r="A98" s="55" t="s">
        <v>5</v>
      </c>
      <c r="B98" s="56" t="s">
        <v>4</v>
      </c>
      <c r="C98" s="56" t="s">
        <v>3</v>
      </c>
      <c r="D98" s="56" t="s">
        <v>45</v>
      </c>
      <c r="E98" s="56" t="s">
        <v>46</v>
      </c>
      <c r="F98" s="56" t="s">
        <v>47</v>
      </c>
      <c r="G98" s="56" t="s">
        <v>48</v>
      </c>
      <c r="H98" s="75" t="s">
        <v>65</v>
      </c>
    </row>
    <row r="99" spans="1:8" ht="13.5" thickBot="1">
      <c r="A99" s="218" t="s">
        <v>8</v>
      </c>
      <c r="B99" s="20" t="s">
        <v>7</v>
      </c>
      <c r="C99" s="20" t="s">
        <v>6</v>
      </c>
      <c r="D99" s="20" t="s">
        <v>463</v>
      </c>
      <c r="E99" s="20" t="s">
        <v>464</v>
      </c>
      <c r="F99" s="21">
        <v>4854887.11</v>
      </c>
      <c r="G99" s="21">
        <v>3164565.08</v>
      </c>
      <c r="H99" s="57" t="s">
        <v>38</v>
      </c>
    </row>
    <row r="100" spans="1:8" ht="13.5" thickBot="1">
      <c r="A100" s="219"/>
      <c r="B100" s="4"/>
      <c r="C100" s="4"/>
      <c r="D100" s="4"/>
      <c r="E100" s="4"/>
      <c r="F100" s="23">
        <f>SUM(F99)</f>
        <v>4854887.11</v>
      </c>
      <c r="G100" s="23">
        <f>SUM(G99)</f>
        <v>3164565.08</v>
      </c>
      <c r="H100" s="14"/>
    </row>
    <row r="101" spans="1:8" ht="13.5" thickBot="1">
      <c r="A101" s="218" t="s">
        <v>9</v>
      </c>
      <c r="B101" s="20" t="s">
        <v>49</v>
      </c>
      <c r="C101" s="20" t="s">
        <v>10</v>
      </c>
      <c r="D101" s="20" t="s">
        <v>465</v>
      </c>
      <c r="E101" s="20" t="s">
        <v>464</v>
      </c>
      <c r="F101" s="21">
        <v>2794940.16</v>
      </c>
      <c r="G101" s="21">
        <v>1821828.16</v>
      </c>
      <c r="H101" s="57" t="s">
        <v>38</v>
      </c>
    </row>
    <row r="102" spans="1:8" ht="13.5" thickBot="1">
      <c r="A102" s="219"/>
      <c r="B102" s="4"/>
      <c r="C102" s="4"/>
      <c r="D102" s="4"/>
      <c r="E102" s="4"/>
      <c r="F102" s="23">
        <f>SUM(F101)</f>
        <v>2794940.16</v>
      </c>
      <c r="G102" s="23">
        <f>SUM(G101)</f>
        <v>1821828.16</v>
      </c>
      <c r="H102" s="14"/>
    </row>
    <row r="103" spans="1:8" ht="13.5" thickBot="1">
      <c r="A103" s="218" t="s">
        <v>29</v>
      </c>
      <c r="B103" s="20" t="s">
        <v>68</v>
      </c>
      <c r="C103" s="20" t="s">
        <v>30</v>
      </c>
      <c r="D103" s="20" t="s">
        <v>466</v>
      </c>
      <c r="E103" s="20" t="s">
        <v>464</v>
      </c>
      <c r="F103" s="21">
        <v>1297022.94</v>
      </c>
      <c r="G103" s="21">
        <v>845439.55</v>
      </c>
      <c r="H103" s="57" t="s">
        <v>38</v>
      </c>
    </row>
    <row r="104" spans="1:8" ht="13.5" thickBot="1">
      <c r="A104" s="26"/>
      <c r="B104" s="9"/>
      <c r="C104" s="9"/>
      <c r="D104" s="9"/>
      <c r="E104" s="9"/>
      <c r="F104" s="124">
        <f>SUM(F103)</f>
        <v>1297022.94</v>
      </c>
      <c r="G104" s="124">
        <f>SUM(G103)</f>
        <v>845439.55</v>
      </c>
      <c r="H104" s="24"/>
    </row>
    <row r="105" spans="1:8" ht="13.5" thickBot="1">
      <c r="A105" s="53"/>
      <c r="B105" s="4"/>
      <c r="C105" s="4"/>
      <c r="D105" s="4"/>
      <c r="E105" s="4"/>
      <c r="F105" s="54">
        <f>F100+F102+F104</f>
        <v>8946850.21</v>
      </c>
      <c r="G105" s="54">
        <f>G100+G102+G104</f>
        <v>5831832.79</v>
      </c>
      <c r="H105" s="14"/>
    </row>
    <row r="108" spans="1:9" ht="12.75">
      <c r="A108" s="271" t="s">
        <v>467</v>
      </c>
      <c r="B108" s="271"/>
      <c r="C108" s="271"/>
      <c r="D108" s="271"/>
      <c r="E108" s="271"/>
      <c r="F108" s="271"/>
      <c r="G108" s="271"/>
      <c r="H108" s="88"/>
      <c r="I108" s="88"/>
    </row>
    <row r="109" ht="12.75">
      <c r="H109"/>
    </row>
    <row r="110" ht="13.5" thickBot="1">
      <c r="H110"/>
    </row>
    <row r="111" spans="1:9" ht="23.25" thickBot="1">
      <c r="A111" s="55" t="s">
        <v>5</v>
      </c>
      <c r="B111" s="56" t="s">
        <v>4</v>
      </c>
      <c r="C111" s="56" t="s">
        <v>3</v>
      </c>
      <c r="D111" s="56" t="s">
        <v>45</v>
      </c>
      <c r="E111" s="56" t="s">
        <v>46</v>
      </c>
      <c r="F111" s="56" t="s">
        <v>47</v>
      </c>
      <c r="G111" s="56" t="s">
        <v>48</v>
      </c>
      <c r="H111" s="56" t="s">
        <v>0</v>
      </c>
      <c r="I111" s="75" t="s">
        <v>1</v>
      </c>
    </row>
    <row r="112" spans="1:9" ht="12.75">
      <c r="A112" s="220" t="s">
        <v>468</v>
      </c>
      <c r="B112" s="139" t="s">
        <v>469</v>
      </c>
      <c r="C112" s="139" t="s">
        <v>470</v>
      </c>
      <c r="D112" s="139" t="s">
        <v>471</v>
      </c>
      <c r="E112" s="139" t="s">
        <v>90</v>
      </c>
      <c r="F112" s="138">
        <v>1779.36</v>
      </c>
      <c r="G112" s="138">
        <v>1779.36</v>
      </c>
      <c r="H112" s="139" t="s">
        <v>39</v>
      </c>
      <c r="I112" s="221" t="s">
        <v>39</v>
      </c>
    </row>
    <row r="113" spans="1:9" ht="12.75">
      <c r="A113" s="222" t="s">
        <v>468</v>
      </c>
      <c r="B113" s="2" t="s">
        <v>469</v>
      </c>
      <c r="C113" s="2" t="s">
        <v>470</v>
      </c>
      <c r="D113" s="2" t="s">
        <v>472</v>
      </c>
      <c r="E113" s="2" t="s">
        <v>90</v>
      </c>
      <c r="F113" s="3">
        <v>8159.7</v>
      </c>
      <c r="G113" s="3">
        <v>8159.7</v>
      </c>
      <c r="H113" s="2" t="s">
        <v>39</v>
      </c>
      <c r="I113" s="223" t="s">
        <v>39</v>
      </c>
    </row>
    <row r="114" spans="1:9" ht="13.5" thickBot="1">
      <c r="A114" s="224" t="s">
        <v>468</v>
      </c>
      <c r="B114" s="19" t="s">
        <v>469</v>
      </c>
      <c r="C114" s="19" t="s">
        <v>470</v>
      </c>
      <c r="D114" s="19" t="s">
        <v>473</v>
      </c>
      <c r="E114" s="19" t="s">
        <v>90</v>
      </c>
      <c r="F114" s="17">
        <v>20993.82</v>
      </c>
      <c r="G114" s="17">
        <v>20993.82</v>
      </c>
      <c r="H114" s="19" t="s">
        <v>39</v>
      </c>
      <c r="I114" s="18" t="s">
        <v>39</v>
      </c>
    </row>
    <row r="115" spans="1:9" ht="13.5" thickBot="1">
      <c r="A115" s="148"/>
      <c r="B115" s="63"/>
      <c r="C115" s="63"/>
      <c r="D115" s="63"/>
      <c r="E115" s="63"/>
      <c r="F115" s="124">
        <f>SUM(F112:F114)</f>
        <v>30932.879999999997</v>
      </c>
      <c r="G115" s="124">
        <f>SUM(G112:G114)</f>
        <v>30932.879999999997</v>
      </c>
      <c r="H115" s="63"/>
      <c r="I115" s="150"/>
    </row>
    <row r="119" spans="1:9" ht="12.75">
      <c r="A119" s="271" t="s">
        <v>474</v>
      </c>
      <c r="B119" s="271"/>
      <c r="C119" s="271"/>
      <c r="D119" s="271"/>
      <c r="E119" s="271"/>
      <c r="F119" s="271"/>
      <c r="G119" s="271"/>
      <c r="H119" s="88"/>
      <c r="I119" s="88"/>
    </row>
    <row r="120" ht="12.75">
      <c r="H120"/>
    </row>
    <row r="121" ht="13.5" thickBot="1">
      <c r="H121"/>
    </row>
    <row r="122" spans="1:9" ht="23.25" thickBot="1">
      <c r="A122" s="55" t="s">
        <v>5</v>
      </c>
      <c r="B122" s="56" t="s">
        <v>4</v>
      </c>
      <c r="C122" s="56" t="s">
        <v>3</v>
      </c>
      <c r="D122" s="56" t="s">
        <v>45</v>
      </c>
      <c r="E122" s="56" t="s">
        <v>46</v>
      </c>
      <c r="F122" s="56" t="s">
        <v>47</v>
      </c>
      <c r="G122" s="56" t="s">
        <v>48</v>
      </c>
      <c r="H122" s="56" t="s">
        <v>0</v>
      </c>
      <c r="I122" s="75" t="s">
        <v>1</v>
      </c>
    </row>
    <row r="123" spans="1:9" ht="13.5" thickBot="1">
      <c r="A123" s="65" t="s">
        <v>8</v>
      </c>
      <c r="B123" s="63" t="s">
        <v>7</v>
      </c>
      <c r="C123" s="63" t="s">
        <v>6</v>
      </c>
      <c r="D123" s="63" t="s">
        <v>463</v>
      </c>
      <c r="E123" s="63" t="s">
        <v>464</v>
      </c>
      <c r="F123" s="64">
        <v>4854887.11</v>
      </c>
      <c r="G123" s="64">
        <v>270000</v>
      </c>
      <c r="H123" s="63" t="s">
        <v>39</v>
      </c>
      <c r="I123" s="150" t="s">
        <v>39</v>
      </c>
    </row>
    <row r="124" spans="1:9" ht="13.5" thickBot="1">
      <c r="A124" s="38"/>
      <c r="B124" s="20"/>
      <c r="C124" s="20"/>
      <c r="D124" s="20"/>
      <c r="E124" s="20"/>
      <c r="F124" s="21"/>
      <c r="G124" s="21"/>
      <c r="H124" s="20"/>
      <c r="I124" s="22"/>
    </row>
  </sheetData>
  <sheetProtection/>
  <mergeCells count="7">
    <mergeCell ref="A78:H78"/>
    <mergeCell ref="A95:G95"/>
    <mergeCell ref="A108:G108"/>
    <mergeCell ref="A119:G119"/>
    <mergeCell ref="D1:G1"/>
    <mergeCell ref="A2:H2"/>
    <mergeCell ref="A17:H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69">
      <selection activeCell="A184" sqref="A184:IV194"/>
    </sheetView>
  </sheetViews>
  <sheetFormatPr defaultColWidth="9.140625" defaultRowHeight="12.75"/>
  <cols>
    <col min="1" max="1" width="65.140625" style="0" bestFit="1" customWidth="1"/>
    <col min="6" max="6" width="12.7109375" style="0" bestFit="1" customWidth="1"/>
    <col min="7" max="7" width="15.851562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</cols>
  <sheetData>
    <row r="1" spans="1:9" ht="25.5" customHeight="1">
      <c r="A1" s="271" t="s">
        <v>475</v>
      </c>
      <c r="B1" s="271"/>
      <c r="C1" s="271"/>
      <c r="D1" s="271"/>
      <c r="E1" s="271"/>
      <c r="F1" s="271"/>
      <c r="G1" s="271"/>
      <c r="H1" s="88"/>
      <c r="I1" s="88"/>
    </row>
    <row r="3" ht="13.5" thickBot="1"/>
    <row r="4" spans="1:10" s="76" customFormat="1" ht="23.25" thickBot="1">
      <c r="A4" s="55" t="s">
        <v>5</v>
      </c>
      <c r="B4" s="56" t="s">
        <v>4</v>
      </c>
      <c r="C4" s="56" t="s">
        <v>3</v>
      </c>
      <c r="D4" s="56" t="s">
        <v>45</v>
      </c>
      <c r="E4" s="56" t="s">
        <v>46</v>
      </c>
      <c r="F4" s="56" t="s">
        <v>47</v>
      </c>
      <c r="G4" s="56" t="s">
        <v>48</v>
      </c>
      <c r="H4" s="56" t="s">
        <v>476</v>
      </c>
      <c r="I4" s="56" t="s">
        <v>129</v>
      </c>
      <c r="J4" s="75" t="s">
        <v>65</v>
      </c>
    </row>
    <row r="5" spans="1:10" ht="13.5" thickBot="1">
      <c r="A5" s="38" t="s">
        <v>8</v>
      </c>
      <c r="B5" s="39" t="s">
        <v>7</v>
      </c>
      <c r="C5" s="39" t="s">
        <v>6</v>
      </c>
      <c r="D5" s="39" t="s">
        <v>463</v>
      </c>
      <c r="E5" s="39" t="s">
        <v>464</v>
      </c>
      <c r="F5" s="21">
        <v>4854887.11</v>
      </c>
      <c r="G5" s="21">
        <v>1420322.03</v>
      </c>
      <c r="H5" s="68">
        <f>'[1]31,07,2018(47)'!G10+'[1]20.07.2018(45)'!G10</f>
        <v>3434565.08</v>
      </c>
      <c r="I5" s="68">
        <f>F5-G5-H5</f>
        <v>0</v>
      </c>
      <c r="J5" s="57" t="s">
        <v>38</v>
      </c>
    </row>
    <row r="6" spans="1:10" s="5" customFormat="1" ht="13.5" thickBot="1">
      <c r="A6" s="28"/>
      <c r="B6" s="29"/>
      <c r="C6" s="29"/>
      <c r="D6" s="29"/>
      <c r="E6" s="29"/>
      <c r="F6" s="23">
        <f>F5</f>
        <v>4854887.11</v>
      </c>
      <c r="G6" s="23">
        <f>G5</f>
        <v>1420322.03</v>
      </c>
      <c r="H6" s="23">
        <f>H5</f>
        <v>3434565.08</v>
      </c>
      <c r="I6" s="23">
        <f>I5</f>
        <v>0</v>
      </c>
      <c r="J6" s="14"/>
    </row>
    <row r="7" spans="1:10" ht="13.5" thickBot="1">
      <c r="A7" s="38" t="s">
        <v>9</v>
      </c>
      <c r="B7" s="39" t="s">
        <v>49</v>
      </c>
      <c r="C7" s="39" t="s">
        <v>10</v>
      </c>
      <c r="D7" s="39" t="s">
        <v>465</v>
      </c>
      <c r="E7" s="39" t="s">
        <v>464</v>
      </c>
      <c r="F7" s="21">
        <v>2794940.16</v>
      </c>
      <c r="G7" s="21">
        <v>973112</v>
      </c>
      <c r="H7" s="68">
        <f>'[1]20.07.2018(45)'!G12</f>
        <v>1821828.16</v>
      </c>
      <c r="I7" s="68">
        <f>F7-G7-H7</f>
        <v>0</v>
      </c>
      <c r="J7" s="57" t="s">
        <v>38</v>
      </c>
    </row>
    <row r="8" spans="1:10" s="5" customFormat="1" ht="13.5" thickBot="1">
      <c r="A8" s="28"/>
      <c r="B8" s="29"/>
      <c r="C8" s="29"/>
      <c r="D8" s="29"/>
      <c r="E8" s="29"/>
      <c r="F8" s="23">
        <f>SUM(F7)</f>
        <v>2794940.16</v>
      </c>
      <c r="G8" s="23">
        <f>SUM(G7)</f>
        <v>973112</v>
      </c>
      <c r="H8" s="23">
        <f>SUM(H7)</f>
        <v>1821828.16</v>
      </c>
      <c r="I8" s="23">
        <f>SUM(I7)</f>
        <v>0</v>
      </c>
      <c r="J8" s="14"/>
    </row>
    <row r="9" spans="1:10" ht="13.5" thickBot="1">
      <c r="A9" s="38" t="s">
        <v>29</v>
      </c>
      <c r="B9" s="39" t="s">
        <v>68</v>
      </c>
      <c r="C9" s="39" t="s">
        <v>30</v>
      </c>
      <c r="D9" s="39" t="s">
        <v>466</v>
      </c>
      <c r="E9" s="39" t="s">
        <v>464</v>
      </c>
      <c r="F9" s="21">
        <v>1297022.94</v>
      </c>
      <c r="G9" s="21">
        <v>451583.39</v>
      </c>
      <c r="H9" s="68">
        <f>'[1]20.07.2018(45)'!G14</f>
        <v>845439.55</v>
      </c>
      <c r="I9" s="68">
        <f>F9-G9-H9</f>
        <v>0</v>
      </c>
      <c r="J9" s="57" t="s">
        <v>38</v>
      </c>
    </row>
    <row r="10" spans="1:10" s="5" customFormat="1" ht="13.5" thickBot="1">
      <c r="A10" s="53"/>
      <c r="B10" s="4"/>
      <c r="C10" s="4"/>
      <c r="D10" s="4"/>
      <c r="E10" s="4"/>
      <c r="F10" s="54">
        <f>SUM(F9)</f>
        <v>1297022.94</v>
      </c>
      <c r="G10" s="54">
        <f>SUM(G9)</f>
        <v>451583.39</v>
      </c>
      <c r="H10" s="54">
        <f>SUM(H9)</f>
        <v>845439.55</v>
      </c>
      <c r="I10" s="54">
        <f>SUM(I9)</f>
        <v>0</v>
      </c>
      <c r="J10" s="14"/>
    </row>
    <row r="11" spans="1:10" s="5" customFormat="1" ht="13.5" thickBot="1">
      <c r="A11" s="53"/>
      <c r="B11" s="4"/>
      <c r="C11" s="4"/>
      <c r="D11" s="4"/>
      <c r="E11" s="4"/>
      <c r="F11" s="54">
        <f>F6+F8+F10</f>
        <v>8946850.21</v>
      </c>
      <c r="G11" s="54">
        <f>G6+G8+G10</f>
        <v>2845017.4200000004</v>
      </c>
      <c r="H11" s="54">
        <f>H6+H8+H10</f>
        <v>6101832.79</v>
      </c>
      <c r="I11" s="54">
        <f>I6+I8+I10</f>
        <v>0</v>
      </c>
      <c r="J11" s="14"/>
    </row>
    <row r="14" spans="1:9" ht="12.75">
      <c r="A14" s="271" t="s">
        <v>477</v>
      </c>
      <c r="B14" s="271"/>
      <c r="C14" s="271"/>
      <c r="D14" s="271"/>
      <c r="E14" s="271"/>
      <c r="F14" s="271"/>
      <c r="G14" s="271"/>
      <c r="H14" s="88"/>
      <c r="I14" s="88"/>
    </row>
    <row r="15" spans="8:9" ht="12.75">
      <c r="H15" s="162"/>
      <c r="I15" s="162"/>
    </row>
    <row r="16" spans="8:9" ht="13.5" thickBot="1">
      <c r="H16" s="162"/>
      <c r="I16" s="162"/>
    </row>
    <row r="17" spans="1:11" ht="34.5" thickBot="1">
      <c r="A17" s="55" t="s">
        <v>5</v>
      </c>
      <c r="B17" s="56" t="s">
        <v>4</v>
      </c>
      <c r="C17" s="56" t="s">
        <v>3</v>
      </c>
      <c r="D17" s="56" t="s">
        <v>45</v>
      </c>
      <c r="E17" s="56" t="s">
        <v>46</v>
      </c>
      <c r="F17" s="56" t="s">
        <v>47</v>
      </c>
      <c r="G17" s="56" t="s">
        <v>48</v>
      </c>
      <c r="H17" s="56" t="s">
        <v>0</v>
      </c>
      <c r="I17" s="56" t="s">
        <v>1</v>
      </c>
      <c r="J17" s="56" t="s">
        <v>2</v>
      </c>
      <c r="K17" s="146" t="s">
        <v>41</v>
      </c>
    </row>
    <row r="18" spans="1:11" ht="12.75">
      <c r="A18" s="36" t="s">
        <v>8</v>
      </c>
      <c r="B18" s="37" t="s">
        <v>7</v>
      </c>
      <c r="C18" s="37" t="s">
        <v>6</v>
      </c>
      <c r="D18" s="37" t="s">
        <v>478</v>
      </c>
      <c r="E18" s="37" t="s">
        <v>479</v>
      </c>
      <c r="F18" s="12">
        <v>30464.75</v>
      </c>
      <c r="G18" s="12">
        <v>30464.75</v>
      </c>
      <c r="H18" s="37" t="s">
        <v>39</v>
      </c>
      <c r="I18" s="37" t="s">
        <v>39</v>
      </c>
      <c r="J18" s="11" t="s">
        <v>39</v>
      </c>
      <c r="K18" s="13" t="s">
        <v>38</v>
      </c>
    </row>
    <row r="19" spans="1:11" ht="12.75">
      <c r="A19" s="32" t="s">
        <v>8</v>
      </c>
      <c r="B19" s="33" t="s">
        <v>7</v>
      </c>
      <c r="C19" s="33" t="s">
        <v>6</v>
      </c>
      <c r="D19" s="33" t="s">
        <v>480</v>
      </c>
      <c r="E19" s="33" t="s">
        <v>479</v>
      </c>
      <c r="F19" s="3">
        <v>46530.11</v>
      </c>
      <c r="G19" s="3">
        <v>46530.11</v>
      </c>
      <c r="H19" s="33" t="s">
        <v>39</v>
      </c>
      <c r="I19" s="33" t="s">
        <v>39</v>
      </c>
      <c r="J19" s="2" t="s">
        <v>39</v>
      </c>
      <c r="K19" s="48" t="s">
        <v>138</v>
      </c>
    </row>
    <row r="20" spans="1:11" ht="12.75">
      <c r="A20" s="32" t="s">
        <v>8</v>
      </c>
      <c r="B20" s="33" t="s">
        <v>7</v>
      </c>
      <c r="C20" s="33" t="s">
        <v>6</v>
      </c>
      <c r="D20" s="33" t="s">
        <v>481</v>
      </c>
      <c r="E20" s="33" t="s">
        <v>479</v>
      </c>
      <c r="F20" s="3">
        <v>57582.93</v>
      </c>
      <c r="G20" s="3">
        <v>57582.93</v>
      </c>
      <c r="H20" s="33" t="s">
        <v>39</v>
      </c>
      <c r="I20" s="33" t="s">
        <v>39</v>
      </c>
      <c r="J20" s="2" t="s">
        <v>39</v>
      </c>
      <c r="K20" s="48" t="s">
        <v>66</v>
      </c>
    </row>
    <row r="21" spans="1:11" ht="12.75">
      <c r="A21" s="32" t="s">
        <v>8</v>
      </c>
      <c r="B21" s="33" t="s">
        <v>7</v>
      </c>
      <c r="C21" s="33" t="s">
        <v>6</v>
      </c>
      <c r="D21" s="33" t="s">
        <v>482</v>
      </c>
      <c r="E21" s="33" t="s">
        <v>483</v>
      </c>
      <c r="F21" s="3">
        <v>5945200.6</v>
      </c>
      <c r="G21" s="3">
        <v>5021752.2</v>
      </c>
      <c r="H21" s="33" t="s">
        <v>482</v>
      </c>
      <c r="I21" s="33" t="s">
        <v>484</v>
      </c>
      <c r="J21" s="3">
        <v>923448.4</v>
      </c>
      <c r="K21" s="48" t="s">
        <v>38</v>
      </c>
    </row>
    <row r="22" spans="1:11" ht="12.75">
      <c r="A22" s="32" t="s">
        <v>8</v>
      </c>
      <c r="B22" s="33" t="s">
        <v>7</v>
      </c>
      <c r="C22" s="33" t="s">
        <v>6</v>
      </c>
      <c r="D22" s="33" t="s">
        <v>485</v>
      </c>
      <c r="E22" s="33" t="s">
        <v>483</v>
      </c>
      <c r="F22" s="3">
        <v>442880.24</v>
      </c>
      <c r="G22" s="3">
        <v>373121.44</v>
      </c>
      <c r="H22" s="33" t="s">
        <v>485</v>
      </c>
      <c r="I22" s="33" t="s">
        <v>484</v>
      </c>
      <c r="J22" s="3">
        <v>69758.8</v>
      </c>
      <c r="K22" s="48" t="s">
        <v>138</v>
      </c>
    </row>
    <row r="23" spans="1:11" ht="13.5" thickBot="1">
      <c r="A23" s="34" t="s">
        <v>8</v>
      </c>
      <c r="B23" s="35" t="s">
        <v>7</v>
      </c>
      <c r="C23" s="35" t="s">
        <v>6</v>
      </c>
      <c r="D23" s="35" t="s">
        <v>486</v>
      </c>
      <c r="E23" s="35" t="s">
        <v>483</v>
      </c>
      <c r="F23" s="17">
        <v>593134.55</v>
      </c>
      <c r="G23" s="17">
        <v>593134.55</v>
      </c>
      <c r="H23" s="35" t="s">
        <v>39</v>
      </c>
      <c r="I23" s="35" t="s">
        <v>39</v>
      </c>
      <c r="J23" s="19" t="s">
        <v>39</v>
      </c>
      <c r="K23" s="44" t="s">
        <v>66</v>
      </c>
    </row>
    <row r="24" spans="1:11" ht="13.5" thickBot="1">
      <c r="A24" s="28"/>
      <c r="B24" s="29"/>
      <c r="C24" s="29"/>
      <c r="D24" s="29"/>
      <c r="E24" s="29"/>
      <c r="F24" s="23">
        <f>SUM(F18:F23)</f>
        <v>7115793.18</v>
      </c>
      <c r="G24" s="23">
        <f>SUM(G18:G23)</f>
        <v>6122585.98</v>
      </c>
      <c r="H24" s="23"/>
      <c r="I24" s="23"/>
      <c r="J24" s="23">
        <f>SUM(J18:J23)</f>
        <v>993207.2000000001</v>
      </c>
      <c r="K24" s="14"/>
    </row>
    <row r="25" spans="1:11" ht="12.75">
      <c r="A25" s="36" t="s">
        <v>9</v>
      </c>
      <c r="B25" s="37" t="s">
        <v>49</v>
      </c>
      <c r="C25" s="37" t="s">
        <v>10</v>
      </c>
      <c r="D25" s="37" t="s">
        <v>487</v>
      </c>
      <c r="E25" s="37" t="s">
        <v>479</v>
      </c>
      <c r="F25" s="12">
        <v>302.94</v>
      </c>
      <c r="G25" s="12">
        <v>302.94</v>
      </c>
      <c r="H25" s="37" t="s">
        <v>39</v>
      </c>
      <c r="I25" s="37" t="s">
        <v>39</v>
      </c>
      <c r="J25" s="11" t="s">
        <v>39</v>
      </c>
      <c r="K25" s="13" t="s">
        <v>38</v>
      </c>
    </row>
    <row r="26" spans="1:11" ht="12.75">
      <c r="A26" s="32" t="s">
        <v>9</v>
      </c>
      <c r="B26" s="33" t="s">
        <v>49</v>
      </c>
      <c r="C26" s="33" t="s">
        <v>10</v>
      </c>
      <c r="D26" s="33" t="s">
        <v>488</v>
      </c>
      <c r="E26" s="33" t="s">
        <v>479</v>
      </c>
      <c r="F26" s="3">
        <v>76839.33</v>
      </c>
      <c r="G26" s="3">
        <v>76839.33</v>
      </c>
      <c r="H26" s="33" t="s">
        <v>39</v>
      </c>
      <c r="I26" s="33" t="s">
        <v>39</v>
      </c>
      <c r="J26" s="2" t="s">
        <v>39</v>
      </c>
      <c r="K26" s="48" t="s">
        <v>138</v>
      </c>
    </row>
    <row r="27" spans="1:11" ht="12.75">
      <c r="A27" s="32" t="s">
        <v>9</v>
      </c>
      <c r="B27" s="33" t="s">
        <v>49</v>
      </c>
      <c r="C27" s="33" t="s">
        <v>10</v>
      </c>
      <c r="D27" s="33" t="s">
        <v>489</v>
      </c>
      <c r="E27" s="33" t="s">
        <v>479</v>
      </c>
      <c r="F27" s="3">
        <v>44.63</v>
      </c>
      <c r="G27" s="3">
        <v>44.63</v>
      </c>
      <c r="H27" s="33" t="s">
        <v>39</v>
      </c>
      <c r="I27" s="33" t="s">
        <v>39</v>
      </c>
      <c r="J27" s="2" t="s">
        <v>39</v>
      </c>
      <c r="K27" s="48" t="s">
        <v>66</v>
      </c>
    </row>
    <row r="28" spans="1:11" ht="12.75">
      <c r="A28" s="32" t="s">
        <v>9</v>
      </c>
      <c r="B28" s="33" t="s">
        <v>49</v>
      </c>
      <c r="C28" s="33" t="s">
        <v>10</v>
      </c>
      <c r="D28" s="33" t="s">
        <v>490</v>
      </c>
      <c r="E28" s="33" t="s">
        <v>483</v>
      </c>
      <c r="F28" s="3">
        <v>3445299.55</v>
      </c>
      <c r="G28" s="3">
        <v>3445299.55</v>
      </c>
      <c r="H28" s="33" t="s">
        <v>39</v>
      </c>
      <c r="I28" s="33" t="s">
        <v>39</v>
      </c>
      <c r="J28" s="2" t="s">
        <v>39</v>
      </c>
      <c r="K28" s="48" t="s">
        <v>38</v>
      </c>
    </row>
    <row r="29" spans="1:11" ht="12.75">
      <c r="A29" s="32" t="s">
        <v>9</v>
      </c>
      <c r="B29" s="33" t="s">
        <v>49</v>
      </c>
      <c r="C29" s="33" t="s">
        <v>10</v>
      </c>
      <c r="D29" s="33" t="s">
        <v>491</v>
      </c>
      <c r="E29" s="33" t="s">
        <v>483</v>
      </c>
      <c r="F29" s="3">
        <v>410154.79</v>
      </c>
      <c r="G29" s="3">
        <v>410154.79</v>
      </c>
      <c r="H29" s="33" t="s">
        <v>39</v>
      </c>
      <c r="I29" s="33" t="s">
        <v>39</v>
      </c>
      <c r="J29" s="2" t="s">
        <v>39</v>
      </c>
      <c r="K29" s="48" t="s">
        <v>138</v>
      </c>
    </row>
    <row r="30" spans="1:11" ht="13.5" thickBot="1">
      <c r="A30" s="34" t="s">
        <v>9</v>
      </c>
      <c r="B30" s="35" t="s">
        <v>49</v>
      </c>
      <c r="C30" s="35" t="s">
        <v>10</v>
      </c>
      <c r="D30" s="35" t="s">
        <v>492</v>
      </c>
      <c r="E30" s="35" t="s">
        <v>483</v>
      </c>
      <c r="F30" s="17">
        <v>1294482.21</v>
      </c>
      <c r="G30" s="17">
        <v>1294482.21</v>
      </c>
      <c r="H30" s="35" t="s">
        <v>39</v>
      </c>
      <c r="I30" s="35" t="s">
        <v>39</v>
      </c>
      <c r="J30" s="19" t="s">
        <v>39</v>
      </c>
      <c r="K30" s="44" t="s">
        <v>66</v>
      </c>
    </row>
    <row r="31" spans="1:11" ht="13.5" thickBot="1">
      <c r="A31" s="28"/>
      <c r="B31" s="29"/>
      <c r="C31" s="29"/>
      <c r="D31" s="29"/>
      <c r="E31" s="29"/>
      <c r="F31" s="23">
        <f>SUM(F25:F30)</f>
        <v>5227123.449999999</v>
      </c>
      <c r="G31" s="23">
        <f>SUM(G25:G30)</f>
        <v>5227123.449999999</v>
      </c>
      <c r="H31" s="29"/>
      <c r="I31" s="29"/>
      <c r="J31" s="4"/>
      <c r="K31" s="14"/>
    </row>
    <row r="32" spans="1:11" ht="12.75">
      <c r="A32" s="36" t="s">
        <v>11</v>
      </c>
      <c r="B32" s="37" t="s">
        <v>50</v>
      </c>
      <c r="C32" s="37" t="s">
        <v>12</v>
      </c>
      <c r="D32" s="37" t="s">
        <v>493</v>
      </c>
      <c r="E32" s="37" t="s">
        <v>494</v>
      </c>
      <c r="F32" s="12">
        <v>647.17</v>
      </c>
      <c r="G32" s="12">
        <v>647.17</v>
      </c>
      <c r="H32" s="37" t="s">
        <v>39</v>
      </c>
      <c r="I32" s="37" t="s">
        <v>39</v>
      </c>
      <c r="J32" s="11" t="s">
        <v>39</v>
      </c>
      <c r="K32" s="13" t="s">
        <v>38</v>
      </c>
    </row>
    <row r="33" spans="1:11" ht="12.75">
      <c r="A33" s="32" t="s">
        <v>11</v>
      </c>
      <c r="B33" s="33" t="s">
        <v>50</v>
      </c>
      <c r="C33" s="33" t="s">
        <v>12</v>
      </c>
      <c r="D33" s="33" t="s">
        <v>495</v>
      </c>
      <c r="E33" s="33" t="s">
        <v>494</v>
      </c>
      <c r="F33" s="3">
        <v>1982</v>
      </c>
      <c r="G33" s="3">
        <v>1982</v>
      </c>
      <c r="H33" s="33" t="s">
        <v>39</v>
      </c>
      <c r="I33" s="33" t="s">
        <v>39</v>
      </c>
      <c r="J33" s="2" t="s">
        <v>39</v>
      </c>
      <c r="K33" s="48" t="s">
        <v>66</v>
      </c>
    </row>
    <row r="34" spans="1:11" ht="12.75">
      <c r="A34" s="32" t="s">
        <v>11</v>
      </c>
      <c r="B34" s="33" t="s">
        <v>50</v>
      </c>
      <c r="C34" s="33" t="s">
        <v>12</v>
      </c>
      <c r="D34" s="33" t="s">
        <v>496</v>
      </c>
      <c r="E34" s="33" t="s">
        <v>483</v>
      </c>
      <c r="F34" s="3">
        <v>932389.94</v>
      </c>
      <c r="G34" s="3">
        <v>913961.14</v>
      </c>
      <c r="H34" s="33" t="s">
        <v>496</v>
      </c>
      <c r="I34" s="33" t="s">
        <v>484</v>
      </c>
      <c r="J34" s="3">
        <v>18428.8</v>
      </c>
      <c r="K34" s="48" t="s">
        <v>38</v>
      </c>
    </row>
    <row r="35" spans="1:11" ht="13.5" thickBot="1">
      <c r="A35" s="34" t="s">
        <v>11</v>
      </c>
      <c r="B35" s="35" t="s">
        <v>50</v>
      </c>
      <c r="C35" s="35" t="s">
        <v>12</v>
      </c>
      <c r="D35" s="35" t="s">
        <v>497</v>
      </c>
      <c r="E35" s="35" t="s">
        <v>483</v>
      </c>
      <c r="F35" s="17">
        <v>188302</v>
      </c>
      <c r="G35" s="17">
        <v>168572</v>
      </c>
      <c r="H35" s="35" t="s">
        <v>497</v>
      </c>
      <c r="I35" s="35" t="s">
        <v>484</v>
      </c>
      <c r="J35" s="17">
        <v>19730</v>
      </c>
      <c r="K35" s="44" t="s">
        <v>66</v>
      </c>
    </row>
    <row r="36" spans="1:11" ht="13.5" thickBot="1">
      <c r="A36" s="28"/>
      <c r="B36" s="29"/>
      <c r="C36" s="29"/>
      <c r="D36" s="29"/>
      <c r="E36" s="29"/>
      <c r="F36" s="23">
        <f>SUM(F32:F35)</f>
        <v>1123321.1099999999</v>
      </c>
      <c r="G36" s="23">
        <f>SUM(G32:G35)</f>
        <v>1085162.31</v>
      </c>
      <c r="H36" s="29"/>
      <c r="I36" s="29"/>
      <c r="J36" s="23">
        <f>SUM(J32:J35)</f>
        <v>38158.8</v>
      </c>
      <c r="K36" s="14"/>
    </row>
    <row r="37" spans="1:11" ht="12.75">
      <c r="A37" s="36" t="s">
        <v>13</v>
      </c>
      <c r="B37" s="37" t="s">
        <v>51</v>
      </c>
      <c r="C37" s="37" t="s">
        <v>14</v>
      </c>
      <c r="D37" s="37" t="s">
        <v>498</v>
      </c>
      <c r="E37" s="37" t="s">
        <v>499</v>
      </c>
      <c r="F37" s="12">
        <v>12152.07</v>
      </c>
      <c r="G37" s="12">
        <v>12152.07</v>
      </c>
      <c r="H37" s="37" t="s">
        <v>39</v>
      </c>
      <c r="I37" s="37" t="s">
        <v>39</v>
      </c>
      <c r="J37" s="11" t="s">
        <v>39</v>
      </c>
      <c r="K37" s="13" t="s">
        <v>38</v>
      </c>
    </row>
    <row r="38" spans="1:11" ht="12.75">
      <c r="A38" s="32" t="s">
        <v>13</v>
      </c>
      <c r="B38" s="33" t="s">
        <v>51</v>
      </c>
      <c r="C38" s="33" t="s">
        <v>14</v>
      </c>
      <c r="D38" s="33" t="s">
        <v>318</v>
      </c>
      <c r="E38" s="33" t="s">
        <v>499</v>
      </c>
      <c r="F38" s="3">
        <v>266.2</v>
      </c>
      <c r="G38" s="3">
        <v>266.2</v>
      </c>
      <c r="H38" s="33" t="s">
        <v>39</v>
      </c>
      <c r="I38" s="33" t="s">
        <v>39</v>
      </c>
      <c r="J38" s="2" t="s">
        <v>39</v>
      </c>
      <c r="K38" s="48" t="s">
        <v>138</v>
      </c>
    </row>
    <row r="39" spans="1:11" ht="12.75">
      <c r="A39" s="32" t="s">
        <v>13</v>
      </c>
      <c r="B39" s="33" t="s">
        <v>51</v>
      </c>
      <c r="C39" s="33" t="s">
        <v>14</v>
      </c>
      <c r="D39" s="33" t="s">
        <v>317</v>
      </c>
      <c r="E39" s="33" t="s">
        <v>499</v>
      </c>
      <c r="F39" s="3">
        <v>4039</v>
      </c>
      <c r="G39" s="3">
        <v>4039</v>
      </c>
      <c r="H39" s="33" t="s">
        <v>39</v>
      </c>
      <c r="I39" s="33" t="s">
        <v>39</v>
      </c>
      <c r="J39" s="2" t="s">
        <v>39</v>
      </c>
      <c r="K39" s="48" t="s">
        <v>66</v>
      </c>
    </row>
    <row r="40" spans="1:11" ht="12.75">
      <c r="A40" s="32" t="s">
        <v>13</v>
      </c>
      <c r="B40" s="33" t="s">
        <v>51</v>
      </c>
      <c r="C40" s="33" t="s">
        <v>14</v>
      </c>
      <c r="D40" s="33" t="s">
        <v>319</v>
      </c>
      <c r="E40" s="33" t="s">
        <v>499</v>
      </c>
      <c r="F40" s="3">
        <v>4476.78</v>
      </c>
      <c r="G40" s="3">
        <v>4476.78</v>
      </c>
      <c r="H40" s="33" t="s">
        <v>39</v>
      </c>
      <c r="I40" s="33" t="s">
        <v>39</v>
      </c>
      <c r="J40" s="2" t="s">
        <v>39</v>
      </c>
      <c r="K40" s="48" t="s">
        <v>191</v>
      </c>
    </row>
    <row r="41" spans="1:11" ht="12.75">
      <c r="A41" s="32" t="s">
        <v>13</v>
      </c>
      <c r="B41" s="33" t="s">
        <v>51</v>
      </c>
      <c r="C41" s="33" t="s">
        <v>14</v>
      </c>
      <c r="D41" s="33" t="s">
        <v>500</v>
      </c>
      <c r="E41" s="33" t="s">
        <v>483</v>
      </c>
      <c r="F41" s="3">
        <v>528446.47</v>
      </c>
      <c r="G41" s="3">
        <v>528446.47</v>
      </c>
      <c r="H41" s="33" t="s">
        <v>39</v>
      </c>
      <c r="I41" s="33" t="s">
        <v>39</v>
      </c>
      <c r="J41" s="2" t="s">
        <v>39</v>
      </c>
      <c r="K41" s="48" t="s">
        <v>38</v>
      </c>
    </row>
    <row r="42" spans="1:11" ht="12.75">
      <c r="A42" s="32" t="s">
        <v>13</v>
      </c>
      <c r="B42" s="33" t="s">
        <v>51</v>
      </c>
      <c r="C42" s="33" t="s">
        <v>14</v>
      </c>
      <c r="D42" s="33" t="s">
        <v>501</v>
      </c>
      <c r="E42" s="33" t="s">
        <v>483</v>
      </c>
      <c r="F42" s="3">
        <v>170996.95</v>
      </c>
      <c r="G42" s="3">
        <v>170996.95</v>
      </c>
      <c r="H42" s="33" t="s">
        <v>39</v>
      </c>
      <c r="I42" s="33" t="s">
        <v>39</v>
      </c>
      <c r="J42" s="2" t="s">
        <v>39</v>
      </c>
      <c r="K42" s="48" t="s">
        <v>138</v>
      </c>
    </row>
    <row r="43" spans="1:11" ht="12.75">
      <c r="A43" s="32" t="s">
        <v>13</v>
      </c>
      <c r="B43" s="33" t="s">
        <v>51</v>
      </c>
      <c r="C43" s="33" t="s">
        <v>14</v>
      </c>
      <c r="D43" s="33" t="s">
        <v>502</v>
      </c>
      <c r="E43" s="33" t="s">
        <v>483</v>
      </c>
      <c r="F43" s="3">
        <v>187613</v>
      </c>
      <c r="G43" s="3">
        <v>187613</v>
      </c>
      <c r="H43" s="33" t="s">
        <v>39</v>
      </c>
      <c r="I43" s="33" t="s">
        <v>39</v>
      </c>
      <c r="J43" s="2" t="s">
        <v>39</v>
      </c>
      <c r="K43" s="48" t="s">
        <v>66</v>
      </c>
    </row>
    <row r="44" spans="1:11" ht="13.5" thickBot="1">
      <c r="A44" s="34" t="s">
        <v>13</v>
      </c>
      <c r="B44" s="35" t="s">
        <v>51</v>
      </c>
      <c r="C44" s="35" t="s">
        <v>14</v>
      </c>
      <c r="D44" s="35" t="s">
        <v>503</v>
      </c>
      <c r="E44" s="35" t="s">
        <v>483</v>
      </c>
      <c r="F44" s="17">
        <v>45239.04</v>
      </c>
      <c r="G44" s="17">
        <v>45239.04</v>
      </c>
      <c r="H44" s="35" t="s">
        <v>39</v>
      </c>
      <c r="I44" s="35" t="s">
        <v>39</v>
      </c>
      <c r="J44" s="19" t="s">
        <v>39</v>
      </c>
      <c r="K44" s="44" t="s">
        <v>191</v>
      </c>
    </row>
    <row r="45" spans="1:11" ht="13.5" thickBot="1">
      <c r="A45" s="28"/>
      <c r="B45" s="29"/>
      <c r="C45" s="29"/>
      <c r="D45" s="29"/>
      <c r="E45" s="29"/>
      <c r="F45" s="23">
        <f>SUM(F37:F44)</f>
        <v>953229.51</v>
      </c>
      <c r="G45" s="23">
        <f>SUM(G37:G44)</f>
        <v>953229.51</v>
      </c>
      <c r="H45" s="29"/>
      <c r="I45" s="29"/>
      <c r="J45" s="4"/>
      <c r="K45" s="14"/>
    </row>
    <row r="46" spans="1:11" ht="12.75">
      <c r="A46" s="36" t="s">
        <v>15</v>
      </c>
      <c r="B46" s="37" t="s">
        <v>52</v>
      </c>
      <c r="C46" s="37" t="s">
        <v>16</v>
      </c>
      <c r="D46" s="37" t="s">
        <v>504</v>
      </c>
      <c r="E46" s="37" t="s">
        <v>494</v>
      </c>
      <c r="F46" s="12">
        <v>49473.14</v>
      </c>
      <c r="G46" s="12">
        <v>49473.14</v>
      </c>
      <c r="H46" s="37" t="s">
        <v>39</v>
      </c>
      <c r="I46" s="37" t="s">
        <v>39</v>
      </c>
      <c r="J46" s="11" t="s">
        <v>39</v>
      </c>
      <c r="K46" s="13" t="s">
        <v>38</v>
      </c>
    </row>
    <row r="47" spans="1:11" ht="12.75">
      <c r="A47" s="32" t="s">
        <v>15</v>
      </c>
      <c r="B47" s="33" t="s">
        <v>52</v>
      </c>
      <c r="C47" s="33" t="s">
        <v>16</v>
      </c>
      <c r="D47" s="33" t="s">
        <v>505</v>
      </c>
      <c r="E47" s="33" t="s">
        <v>494</v>
      </c>
      <c r="F47" s="3">
        <v>2211.9</v>
      </c>
      <c r="G47" s="3">
        <v>2211.9</v>
      </c>
      <c r="H47" s="33" t="s">
        <v>39</v>
      </c>
      <c r="I47" s="33" t="s">
        <v>39</v>
      </c>
      <c r="J47" s="2" t="s">
        <v>39</v>
      </c>
      <c r="K47" s="48" t="s">
        <v>138</v>
      </c>
    </row>
    <row r="48" spans="1:11" ht="12.75">
      <c r="A48" s="32" t="s">
        <v>15</v>
      </c>
      <c r="B48" s="33" t="s">
        <v>52</v>
      </c>
      <c r="C48" s="33" t="s">
        <v>16</v>
      </c>
      <c r="D48" s="33" t="s">
        <v>506</v>
      </c>
      <c r="E48" s="33" t="s">
        <v>494</v>
      </c>
      <c r="F48" s="3">
        <v>171</v>
      </c>
      <c r="G48" s="3">
        <v>171</v>
      </c>
      <c r="H48" s="33" t="s">
        <v>39</v>
      </c>
      <c r="I48" s="33" t="s">
        <v>39</v>
      </c>
      <c r="J48" s="2" t="s">
        <v>39</v>
      </c>
      <c r="K48" s="48" t="s">
        <v>66</v>
      </c>
    </row>
    <row r="49" spans="1:11" ht="12.75">
      <c r="A49" s="32" t="s">
        <v>15</v>
      </c>
      <c r="B49" s="33" t="s">
        <v>52</v>
      </c>
      <c r="C49" s="33" t="s">
        <v>16</v>
      </c>
      <c r="D49" s="33" t="s">
        <v>507</v>
      </c>
      <c r="E49" s="33" t="s">
        <v>483</v>
      </c>
      <c r="F49" s="3">
        <v>942845.49</v>
      </c>
      <c r="G49" s="3">
        <v>942845.49</v>
      </c>
      <c r="H49" s="33" t="s">
        <v>39</v>
      </c>
      <c r="I49" s="33" t="s">
        <v>39</v>
      </c>
      <c r="J49" s="2" t="s">
        <v>39</v>
      </c>
      <c r="K49" s="48" t="s">
        <v>38</v>
      </c>
    </row>
    <row r="50" spans="1:11" ht="12.75">
      <c r="A50" s="32" t="s">
        <v>15</v>
      </c>
      <c r="B50" s="33" t="s">
        <v>52</v>
      </c>
      <c r="C50" s="33" t="s">
        <v>16</v>
      </c>
      <c r="D50" s="33" t="s">
        <v>508</v>
      </c>
      <c r="E50" s="33" t="s">
        <v>483</v>
      </c>
      <c r="F50" s="3">
        <v>41480</v>
      </c>
      <c r="G50" s="3">
        <v>41480</v>
      </c>
      <c r="H50" s="33" t="s">
        <v>39</v>
      </c>
      <c r="I50" s="33" t="s">
        <v>39</v>
      </c>
      <c r="J50" s="2" t="s">
        <v>39</v>
      </c>
      <c r="K50" s="48" t="s">
        <v>138</v>
      </c>
    </row>
    <row r="51" spans="1:11" ht="13.5" thickBot="1">
      <c r="A51" s="34" t="s">
        <v>15</v>
      </c>
      <c r="B51" s="35" t="s">
        <v>52</v>
      </c>
      <c r="C51" s="35" t="s">
        <v>16</v>
      </c>
      <c r="D51" s="35" t="s">
        <v>509</v>
      </c>
      <c r="E51" s="35" t="s">
        <v>483</v>
      </c>
      <c r="F51" s="17">
        <v>299079</v>
      </c>
      <c r="G51" s="17">
        <v>299079</v>
      </c>
      <c r="H51" s="35" t="s">
        <v>39</v>
      </c>
      <c r="I51" s="35" t="s">
        <v>39</v>
      </c>
      <c r="J51" s="19" t="s">
        <v>39</v>
      </c>
      <c r="K51" s="44" t="s">
        <v>66</v>
      </c>
    </row>
    <row r="52" spans="1:11" ht="13.5" thickBot="1">
      <c r="A52" s="28"/>
      <c r="B52" s="29"/>
      <c r="C52" s="29"/>
      <c r="D52" s="29"/>
      <c r="E52" s="29"/>
      <c r="F52" s="23">
        <f>SUM(F46:F51)</f>
        <v>1335260.53</v>
      </c>
      <c r="G52" s="23">
        <f>SUM(G46:G51)</f>
        <v>1335260.53</v>
      </c>
      <c r="H52" s="29"/>
      <c r="I52" s="29"/>
      <c r="J52" s="4"/>
      <c r="K52" s="14"/>
    </row>
    <row r="53" spans="1:11" ht="12.75">
      <c r="A53" s="36" t="s">
        <v>17</v>
      </c>
      <c r="B53" s="37" t="s">
        <v>53</v>
      </c>
      <c r="C53" s="37" t="s">
        <v>18</v>
      </c>
      <c r="D53" s="37" t="s">
        <v>303</v>
      </c>
      <c r="E53" s="37" t="s">
        <v>479</v>
      </c>
      <c r="F53" s="12">
        <v>423.71</v>
      </c>
      <c r="G53" s="12">
        <v>423.71</v>
      </c>
      <c r="H53" s="37" t="s">
        <v>39</v>
      </c>
      <c r="I53" s="37" t="s">
        <v>39</v>
      </c>
      <c r="J53" s="11" t="s">
        <v>39</v>
      </c>
      <c r="K53" s="13" t="s">
        <v>38</v>
      </c>
    </row>
    <row r="54" spans="1:11" ht="12.75">
      <c r="A54" s="32" t="s">
        <v>17</v>
      </c>
      <c r="B54" s="33" t="s">
        <v>53</v>
      </c>
      <c r="C54" s="33" t="s">
        <v>18</v>
      </c>
      <c r="D54" s="33" t="s">
        <v>305</v>
      </c>
      <c r="E54" s="33" t="s">
        <v>479</v>
      </c>
      <c r="F54" s="3">
        <v>26.83</v>
      </c>
      <c r="G54" s="3">
        <v>26.83</v>
      </c>
      <c r="H54" s="33" t="s">
        <v>39</v>
      </c>
      <c r="I54" s="33" t="s">
        <v>39</v>
      </c>
      <c r="J54" s="2" t="s">
        <v>39</v>
      </c>
      <c r="K54" s="48" t="s">
        <v>138</v>
      </c>
    </row>
    <row r="55" spans="1:11" ht="12.75">
      <c r="A55" s="32" t="s">
        <v>17</v>
      </c>
      <c r="B55" s="33" t="s">
        <v>53</v>
      </c>
      <c r="C55" s="33" t="s">
        <v>18</v>
      </c>
      <c r="D55" s="33" t="s">
        <v>304</v>
      </c>
      <c r="E55" s="33" t="s">
        <v>479</v>
      </c>
      <c r="F55" s="3">
        <v>171</v>
      </c>
      <c r="G55" s="3">
        <v>171</v>
      </c>
      <c r="H55" s="33" t="s">
        <v>39</v>
      </c>
      <c r="I55" s="33" t="s">
        <v>39</v>
      </c>
      <c r="J55" s="2" t="s">
        <v>39</v>
      </c>
      <c r="K55" s="48" t="s">
        <v>66</v>
      </c>
    </row>
    <row r="56" spans="1:11" ht="12.75">
      <c r="A56" s="32" t="s">
        <v>17</v>
      </c>
      <c r="B56" s="33" t="s">
        <v>53</v>
      </c>
      <c r="C56" s="33" t="s">
        <v>18</v>
      </c>
      <c r="D56" s="33" t="s">
        <v>510</v>
      </c>
      <c r="E56" s="33" t="s">
        <v>483</v>
      </c>
      <c r="F56" s="3">
        <v>1217649.29</v>
      </c>
      <c r="G56" s="3">
        <v>1217649.29</v>
      </c>
      <c r="H56" s="33" t="s">
        <v>39</v>
      </c>
      <c r="I56" s="33" t="s">
        <v>39</v>
      </c>
      <c r="J56" s="2" t="s">
        <v>39</v>
      </c>
      <c r="K56" s="48" t="s">
        <v>38</v>
      </c>
    </row>
    <row r="57" spans="1:11" ht="12.75">
      <c r="A57" s="32" t="s">
        <v>17</v>
      </c>
      <c r="B57" s="33" t="s">
        <v>53</v>
      </c>
      <c r="C57" s="33" t="s">
        <v>18</v>
      </c>
      <c r="D57" s="33" t="s">
        <v>511</v>
      </c>
      <c r="E57" s="33" t="s">
        <v>483</v>
      </c>
      <c r="F57" s="3">
        <v>576404.98</v>
      </c>
      <c r="G57" s="3">
        <v>576404.98</v>
      </c>
      <c r="H57" s="33" t="s">
        <v>39</v>
      </c>
      <c r="I57" s="33" t="s">
        <v>39</v>
      </c>
      <c r="J57" s="2" t="s">
        <v>39</v>
      </c>
      <c r="K57" s="48" t="s">
        <v>138</v>
      </c>
    </row>
    <row r="58" spans="1:11" ht="13.5" thickBot="1">
      <c r="A58" s="34" t="s">
        <v>17</v>
      </c>
      <c r="B58" s="35" t="s">
        <v>53</v>
      </c>
      <c r="C58" s="35" t="s">
        <v>18</v>
      </c>
      <c r="D58" s="35" t="s">
        <v>512</v>
      </c>
      <c r="E58" s="35" t="s">
        <v>483</v>
      </c>
      <c r="F58" s="17">
        <v>13509</v>
      </c>
      <c r="G58" s="17">
        <v>13509</v>
      </c>
      <c r="H58" s="35" t="s">
        <v>39</v>
      </c>
      <c r="I58" s="35" t="s">
        <v>39</v>
      </c>
      <c r="J58" s="19" t="s">
        <v>39</v>
      </c>
      <c r="K58" s="44" t="s">
        <v>66</v>
      </c>
    </row>
    <row r="59" spans="1:11" ht="13.5" thickBot="1">
      <c r="A59" s="28"/>
      <c r="B59" s="29"/>
      <c r="C59" s="29"/>
      <c r="D59" s="29"/>
      <c r="E59" s="29"/>
      <c r="F59" s="23">
        <f>SUM(F53:F58)</f>
        <v>1808184.81</v>
      </c>
      <c r="G59" s="23">
        <f>SUM(G53:G58)</f>
        <v>1808184.81</v>
      </c>
      <c r="H59" s="29"/>
      <c r="I59" s="29"/>
      <c r="J59" s="4"/>
      <c r="K59" s="14"/>
    </row>
    <row r="60" spans="1:11" ht="12.75">
      <c r="A60" s="31" t="s">
        <v>19</v>
      </c>
      <c r="B60" s="137" t="s">
        <v>54</v>
      </c>
      <c r="C60" s="137" t="s">
        <v>20</v>
      </c>
      <c r="D60" s="137" t="s">
        <v>498</v>
      </c>
      <c r="E60" s="137" t="s">
        <v>479</v>
      </c>
      <c r="F60" s="138">
        <v>1013.33</v>
      </c>
      <c r="G60" s="138">
        <v>1013.33</v>
      </c>
      <c r="H60" s="137" t="s">
        <v>39</v>
      </c>
      <c r="I60" s="137" t="s">
        <v>39</v>
      </c>
      <c r="J60" s="139" t="s">
        <v>39</v>
      </c>
      <c r="K60" s="140" t="s">
        <v>38</v>
      </c>
    </row>
    <row r="61" spans="1:11" ht="12.75">
      <c r="A61" s="32" t="s">
        <v>19</v>
      </c>
      <c r="B61" s="33" t="s">
        <v>54</v>
      </c>
      <c r="C61" s="33" t="s">
        <v>20</v>
      </c>
      <c r="D61" s="33" t="s">
        <v>513</v>
      </c>
      <c r="E61" s="33" t="s">
        <v>479</v>
      </c>
      <c r="F61" s="3">
        <v>3152.82</v>
      </c>
      <c r="G61" s="3">
        <v>3152.82</v>
      </c>
      <c r="H61" s="33" t="s">
        <v>39</v>
      </c>
      <c r="I61" s="33" t="s">
        <v>39</v>
      </c>
      <c r="J61" s="2" t="s">
        <v>39</v>
      </c>
      <c r="K61" s="48" t="s">
        <v>138</v>
      </c>
    </row>
    <row r="62" spans="1:11" ht="12.75">
      <c r="A62" s="32" t="s">
        <v>19</v>
      </c>
      <c r="B62" s="33" t="s">
        <v>54</v>
      </c>
      <c r="C62" s="33" t="s">
        <v>20</v>
      </c>
      <c r="D62" s="33" t="s">
        <v>318</v>
      </c>
      <c r="E62" s="33" t="s">
        <v>483</v>
      </c>
      <c r="F62" s="3">
        <v>10545.1</v>
      </c>
      <c r="G62" s="3">
        <v>10545.1</v>
      </c>
      <c r="H62" s="33" t="s">
        <v>39</v>
      </c>
      <c r="I62" s="33" t="s">
        <v>39</v>
      </c>
      <c r="J62" s="2" t="s">
        <v>39</v>
      </c>
      <c r="K62" s="48" t="s">
        <v>66</v>
      </c>
    </row>
    <row r="63" spans="1:11" ht="12.75">
      <c r="A63" s="32" t="s">
        <v>19</v>
      </c>
      <c r="B63" s="33" t="s">
        <v>54</v>
      </c>
      <c r="C63" s="33" t="s">
        <v>20</v>
      </c>
      <c r="D63" s="33" t="s">
        <v>502</v>
      </c>
      <c r="E63" s="33" t="s">
        <v>483</v>
      </c>
      <c r="F63" s="3">
        <v>73771.39</v>
      </c>
      <c r="G63" s="3">
        <v>73771.39</v>
      </c>
      <c r="H63" s="33" t="s">
        <v>39</v>
      </c>
      <c r="I63" s="33" t="s">
        <v>39</v>
      </c>
      <c r="J63" s="2" t="s">
        <v>39</v>
      </c>
      <c r="K63" s="48" t="s">
        <v>38</v>
      </c>
    </row>
    <row r="64" spans="1:11" ht="12.75">
      <c r="A64" s="32" t="s">
        <v>19</v>
      </c>
      <c r="B64" s="33" t="s">
        <v>54</v>
      </c>
      <c r="C64" s="33" t="s">
        <v>20</v>
      </c>
      <c r="D64" s="33" t="s">
        <v>503</v>
      </c>
      <c r="E64" s="33" t="s">
        <v>483</v>
      </c>
      <c r="F64" s="3">
        <v>52019.4</v>
      </c>
      <c r="G64" s="3">
        <v>52019.4</v>
      </c>
      <c r="H64" s="33" t="s">
        <v>39</v>
      </c>
      <c r="I64" s="33" t="s">
        <v>39</v>
      </c>
      <c r="J64" s="2" t="s">
        <v>39</v>
      </c>
      <c r="K64" s="48" t="s">
        <v>138</v>
      </c>
    </row>
    <row r="65" spans="1:11" ht="13.5" thickBot="1">
      <c r="A65" s="34" t="s">
        <v>19</v>
      </c>
      <c r="B65" s="35" t="s">
        <v>54</v>
      </c>
      <c r="C65" s="35" t="s">
        <v>20</v>
      </c>
      <c r="D65" s="35" t="s">
        <v>514</v>
      </c>
      <c r="E65" s="35" t="s">
        <v>483</v>
      </c>
      <c r="F65" s="17">
        <v>42458.09</v>
      </c>
      <c r="G65" s="17">
        <v>42458.09</v>
      </c>
      <c r="H65" s="35" t="s">
        <v>39</v>
      </c>
      <c r="I65" s="35" t="s">
        <v>39</v>
      </c>
      <c r="J65" s="19" t="s">
        <v>39</v>
      </c>
      <c r="K65" s="44" t="s">
        <v>66</v>
      </c>
    </row>
    <row r="66" spans="1:11" ht="13.5" thickBot="1">
      <c r="A66" s="28"/>
      <c r="B66" s="29"/>
      <c r="C66" s="29"/>
      <c r="D66" s="29"/>
      <c r="E66" s="29"/>
      <c r="F66" s="23">
        <f>SUM(F60:F65)</f>
        <v>182960.13</v>
      </c>
      <c r="G66" s="23">
        <f>SUM(G60:G65)</f>
        <v>182960.13</v>
      </c>
      <c r="H66" s="29"/>
      <c r="I66" s="29"/>
      <c r="J66" s="4"/>
      <c r="K66" s="14"/>
    </row>
    <row r="67" spans="1:11" ht="12.75">
      <c r="A67" s="36" t="s">
        <v>21</v>
      </c>
      <c r="B67" s="37" t="s">
        <v>55</v>
      </c>
      <c r="C67" s="37" t="s">
        <v>22</v>
      </c>
      <c r="D67" s="37" t="s">
        <v>515</v>
      </c>
      <c r="E67" s="37" t="s">
        <v>494</v>
      </c>
      <c r="F67" s="12">
        <v>32786.88</v>
      </c>
      <c r="G67" s="12">
        <v>32786.88</v>
      </c>
      <c r="H67" s="37" t="s">
        <v>39</v>
      </c>
      <c r="I67" s="37" t="s">
        <v>39</v>
      </c>
      <c r="J67" s="11" t="s">
        <v>39</v>
      </c>
      <c r="K67" s="13" t="s">
        <v>38</v>
      </c>
    </row>
    <row r="68" spans="1:11" ht="12.75">
      <c r="A68" s="32" t="s">
        <v>21</v>
      </c>
      <c r="B68" s="33" t="s">
        <v>55</v>
      </c>
      <c r="C68" s="33" t="s">
        <v>22</v>
      </c>
      <c r="D68" s="33" t="s">
        <v>516</v>
      </c>
      <c r="E68" s="33" t="s">
        <v>494</v>
      </c>
      <c r="F68" s="3">
        <v>1924.1</v>
      </c>
      <c r="G68" s="3">
        <v>1924.1</v>
      </c>
      <c r="H68" s="33" t="s">
        <v>39</v>
      </c>
      <c r="I68" s="33" t="s">
        <v>39</v>
      </c>
      <c r="J68" s="2" t="s">
        <v>39</v>
      </c>
      <c r="K68" s="48" t="s">
        <v>66</v>
      </c>
    </row>
    <row r="69" spans="1:11" ht="12.75">
      <c r="A69" s="32" t="s">
        <v>21</v>
      </c>
      <c r="B69" s="33" t="s">
        <v>55</v>
      </c>
      <c r="C69" s="33" t="s">
        <v>22</v>
      </c>
      <c r="D69" s="33" t="s">
        <v>517</v>
      </c>
      <c r="E69" s="33" t="s">
        <v>483</v>
      </c>
      <c r="F69" s="3">
        <v>52684.49</v>
      </c>
      <c r="G69" s="3">
        <v>52684.49</v>
      </c>
      <c r="H69" s="33" t="s">
        <v>39</v>
      </c>
      <c r="I69" s="33" t="s">
        <v>39</v>
      </c>
      <c r="J69" s="2" t="s">
        <v>39</v>
      </c>
      <c r="K69" s="48" t="s">
        <v>38</v>
      </c>
    </row>
    <row r="70" spans="1:11" ht="13.5" thickBot="1">
      <c r="A70" s="34" t="s">
        <v>21</v>
      </c>
      <c r="B70" s="35" t="s">
        <v>55</v>
      </c>
      <c r="C70" s="35" t="s">
        <v>22</v>
      </c>
      <c r="D70" s="35" t="s">
        <v>518</v>
      </c>
      <c r="E70" s="35" t="s">
        <v>483</v>
      </c>
      <c r="F70" s="17">
        <v>201172.18</v>
      </c>
      <c r="G70" s="17">
        <v>201172.18</v>
      </c>
      <c r="H70" s="35" t="s">
        <v>39</v>
      </c>
      <c r="I70" s="35" t="s">
        <v>39</v>
      </c>
      <c r="J70" s="19" t="s">
        <v>39</v>
      </c>
      <c r="K70" s="44" t="s">
        <v>66</v>
      </c>
    </row>
    <row r="71" spans="1:11" ht="13.5" thickBot="1">
      <c r="A71" s="28"/>
      <c r="B71" s="29"/>
      <c r="C71" s="29"/>
      <c r="D71" s="29"/>
      <c r="E71" s="29"/>
      <c r="F71" s="23">
        <f>SUM(F67:F70)</f>
        <v>288567.65</v>
      </c>
      <c r="G71" s="23">
        <f>SUM(G67:G70)</f>
        <v>288567.65</v>
      </c>
      <c r="H71" s="29"/>
      <c r="I71" s="29"/>
      <c r="J71" s="4"/>
      <c r="K71" s="14"/>
    </row>
    <row r="72" spans="1:11" ht="12.75">
      <c r="A72" s="36" t="s">
        <v>74</v>
      </c>
      <c r="B72" s="37" t="s">
        <v>57</v>
      </c>
      <c r="C72" s="37" t="s">
        <v>35</v>
      </c>
      <c r="D72" s="37" t="s">
        <v>519</v>
      </c>
      <c r="E72" s="37" t="s">
        <v>494</v>
      </c>
      <c r="F72" s="12">
        <v>8334.04</v>
      </c>
      <c r="G72" s="12">
        <v>8334.04</v>
      </c>
      <c r="H72" s="37" t="s">
        <v>39</v>
      </c>
      <c r="I72" s="37" t="s">
        <v>39</v>
      </c>
      <c r="J72" s="11" t="s">
        <v>39</v>
      </c>
      <c r="K72" s="13" t="s">
        <v>38</v>
      </c>
    </row>
    <row r="73" spans="1:11" ht="13.5" thickBot="1">
      <c r="A73" s="34" t="s">
        <v>74</v>
      </c>
      <c r="B73" s="35" t="s">
        <v>57</v>
      </c>
      <c r="C73" s="35" t="s">
        <v>35</v>
      </c>
      <c r="D73" s="35" t="s">
        <v>520</v>
      </c>
      <c r="E73" s="35" t="s">
        <v>483</v>
      </c>
      <c r="F73" s="17">
        <v>205947.6</v>
      </c>
      <c r="G73" s="17">
        <v>205947.6</v>
      </c>
      <c r="H73" s="35" t="s">
        <v>39</v>
      </c>
      <c r="I73" s="35" t="s">
        <v>39</v>
      </c>
      <c r="J73" s="19" t="s">
        <v>39</v>
      </c>
      <c r="K73" s="44" t="s">
        <v>38</v>
      </c>
    </row>
    <row r="74" spans="1:11" ht="13.5" thickBot="1">
      <c r="A74" s="28"/>
      <c r="B74" s="29"/>
      <c r="C74" s="29"/>
      <c r="D74" s="29"/>
      <c r="E74" s="29"/>
      <c r="F74" s="23">
        <f>SUM(F72:F73)</f>
        <v>214281.64</v>
      </c>
      <c r="G74" s="23">
        <f>SUM(G72:G73)</f>
        <v>214281.64</v>
      </c>
      <c r="H74" s="29"/>
      <c r="I74" s="29"/>
      <c r="J74" s="4"/>
      <c r="K74" s="14"/>
    </row>
    <row r="75" spans="1:11" ht="12.75">
      <c r="A75" s="36" t="s">
        <v>23</v>
      </c>
      <c r="B75" s="37" t="s">
        <v>58</v>
      </c>
      <c r="C75" s="37" t="s">
        <v>24</v>
      </c>
      <c r="D75" s="37" t="s">
        <v>459</v>
      </c>
      <c r="E75" s="37" t="s">
        <v>483</v>
      </c>
      <c r="F75" s="12">
        <v>21816.82</v>
      </c>
      <c r="G75" s="12">
        <v>21816.82</v>
      </c>
      <c r="H75" s="37" t="s">
        <v>39</v>
      </c>
      <c r="I75" s="37" t="s">
        <v>39</v>
      </c>
      <c r="J75" s="11" t="s">
        <v>39</v>
      </c>
      <c r="K75" s="13" t="s">
        <v>38</v>
      </c>
    </row>
    <row r="76" spans="1:11" ht="12.75">
      <c r="A76" s="32" t="s">
        <v>23</v>
      </c>
      <c r="B76" s="33" t="s">
        <v>58</v>
      </c>
      <c r="C76" s="33" t="s">
        <v>24</v>
      </c>
      <c r="D76" s="33" t="s">
        <v>521</v>
      </c>
      <c r="E76" s="33" t="s">
        <v>483</v>
      </c>
      <c r="F76" s="3">
        <v>7322.46</v>
      </c>
      <c r="G76" s="3">
        <v>7322.46</v>
      </c>
      <c r="H76" s="33" t="s">
        <v>39</v>
      </c>
      <c r="I76" s="33" t="s">
        <v>39</v>
      </c>
      <c r="J76" s="2" t="s">
        <v>39</v>
      </c>
      <c r="K76" s="48" t="s">
        <v>138</v>
      </c>
    </row>
    <row r="77" spans="1:11" ht="12.75">
      <c r="A77" s="32" t="s">
        <v>23</v>
      </c>
      <c r="B77" s="33" t="s">
        <v>58</v>
      </c>
      <c r="C77" s="33" t="s">
        <v>24</v>
      </c>
      <c r="D77" s="33" t="s">
        <v>522</v>
      </c>
      <c r="E77" s="33" t="s">
        <v>483</v>
      </c>
      <c r="F77" s="3">
        <v>86214.46</v>
      </c>
      <c r="G77" s="3">
        <v>86214.46</v>
      </c>
      <c r="H77" s="33" t="s">
        <v>39</v>
      </c>
      <c r="I77" s="33" t="s">
        <v>39</v>
      </c>
      <c r="J77" s="2" t="s">
        <v>39</v>
      </c>
      <c r="K77" s="48" t="s">
        <v>66</v>
      </c>
    </row>
    <row r="78" spans="1:11" ht="12.75">
      <c r="A78" s="32" t="s">
        <v>23</v>
      </c>
      <c r="B78" s="33" t="s">
        <v>58</v>
      </c>
      <c r="C78" s="33" t="s">
        <v>24</v>
      </c>
      <c r="D78" s="33" t="s">
        <v>523</v>
      </c>
      <c r="E78" s="33" t="s">
        <v>483</v>
      </c>
      <c r="F78" s="3">
        <v>458648.6</v>
      </c>
      <c r="G78" s="3">
        <v>458648.6</v>
      </c>
      <c r="H78" s="33" t="s">
        <v>39</v>
      </c>
      <c r="I78" s="33" t="s">
        <v>39</v>
      </c>
      <c r="J78" s="2" t="s">
        <v>39</v>
      </c>
      <c r="K78" s="48" t="s">
        <v>38</v>
      </c>
    </row>
    <row r="79" spans="1:11" ht="12.75">
      <c r="A79" s="32" t="s">
        <v>23</v>
      </c>
      <c r="B79" s="33" t="s">
        <v>58</v>
      </c>
      <c r="C79" s="33" t="s">
        <v>24</v>
      </c>
      <c r="D79" s="33" t="s">
        <v>524</v>
      </c>
      <c r="E79" s="33" t="s">
        <v>483</v>
      </c>
      <c r="F79" s="3">
        <v>128993.99</v>
      </c>
      <c r="G79" s="3">
        <v>128993.99</v>
      </c>
      <c r="H79" s="33" t="s">
        <v>39</v>
      </c>
      <c r="I79" s="33" t="s">
        <v>39</v>
      </c>
      <c r="J79" s="2" t="s">
        <v>39</v>
      </c>
      <c r="K79" s="48" t="s">
        <v>138</v>
      </c>
    </row>
    <row r="80" spans="1:11" ht="13.5" thickBot="1">
      <c r="A80" s="34" t="s">
        <v>23</v>
      </c>
      <c r="B80" s="35" t="s">
        <v>58</v>
      </c>
      <c r="C80" s="35" t="s">
        <v>24</v>
      </c>
      <c r="D80" s="35" t="s">
        <v>525</v>
      </c>
      <c r="E80" s="35" t="s">
        <v>483</v>
      </c>
      <c r="F80" s="17">
        <v>253835.12</v>
      </c>
      <c r="G80" s="17">
        <v>253835.12</v>
      </c>
      <c r="H80" s="35" t="s">
        <v>39</v>
      </c>
      <c r="I80" s="35" t="s">
        <v>39</v>
      </c>
      <c r="J80" s="19" t="s">
        <v>39</v>
      </c>
      <c r="K80" s="44" t="s">
        <v>66</v>
      </c>
    </row>
    <row r="81" spans="1:11" ht="13.5" thickBot="1">
      <c r="A81" s="28"/>
      <c r="B81" s="29"/>
      <c r="C81" s="29"/>
      <c r="D81" s="29"/>
      <c r="E81" s="29"/>
      <c r="F81" s="23">
        <f>SUM(F75:F80)</f>
        <v>956831.45</v>
      </c>
      <c r="G81" s="23">
        <f>SUM(G75:G80)</f>
        <v>956831.45</v>
      </c>
      <c r="H81" s="29"/>
      <c r="I81" s="29"/>
      <c r="J81" s="4"/>
      <c r="K81" s="14"/>
    </row>
    <row r="82" spans="1:11" ht="12.75">
      <c r="A82" s="36" t="s">
        <v>25</v>
      </c>
      <c r="B82" s="37" t="s">
        <v>59</v>
      </c>
      <c r="C82" s="37" t="s">
        <v>26</v>
      </c>
      <c r="D82" s="37" t="s">
        <v>521</v>
      </c>
      <c r="E82" s="37" t="s">
        <v>479</v>
      </c>
      <c r="F82" s="12">
        <v>0.01</v>
      </c>
      <c r="G82" s="12">
        <v>0.01</v>
      </c>
      <c r="H82" s="37" t="s">
        <v>39</v>
      </c>
      <c r="I82" s="37" t="s">
        <v>39</v>
      </c>
      <c r="J82" s="11" t="s">
        <v>39</v>
      </c>
      <c r="K82" s="13" t="s">
        <v>38</v>
      </c>
    </row>
    <row r="83" spans="1:11" ht="12.75">
      <c r="A83" s="32" t="s">
        <v>25</v>
      </c>
      <c r="B83" s="33" t="s">
        <v>59</v>
      </c>
      <c r="C83" s="33" t="s">
        <v>26</v>
      </c>
      <c r="D83" s="33" t="s">
        <v>522</v>
      </c>
      <c r="E83" s="33" t="s">
        <v>479</v>
      </c>
      <c r="F83" s="3">
        <v>363.66</v>
      </c>
      <c r="G83" s="3">
        <v>363.66</v>
      </c>
      <c r="H83" s="33" t="s">
        <v>39</v>
      </c>
      <c r="I83" s="33" t="s">
        <v>39</v>
      </c>
      <c r="J83" s="2" t="s">
        <v>39</v>
      </c>
      <c r="K83" s="48" t="s">
        <v>66</v>
      </c>
    </row>
    <row r="84" spans="1:11" ht="12.75">
      <c r="A84" s="32" t="s">
        <v>25</v>
      </c>
      <c r="B84" s="33" t="s">
        <v>59</v>
      </c>
      <c r="C84" s="33" t="s">
        <v>26</v>
      </c>
      <c r="D84" s="33" t="s">
        <v>523</v>
      </c>
      <c r="E84" s="33" t="s">
        <v>483</v>
      </c>
      <c r="F84" s="3">
        <v>92657.57</v>
      </c>
      <c r="G84" s="3">
        <v>92657.57</v>
      </c>
      <c r="H84" s="33" t="s">
        <v>39</v>
      </c>
      <c r="I84" s="33" t="s">
        <v>39</v>
      </c>
      <c r="J84" s="2" t="s">
        <v>39</v>
      </c>
      <c r="K84" s="48" t="s">
        <v>38</v>
      </c>
    </row>
    <row r="85" spans="1:11" ht="13.5" thickBot="1">
      <c r="A85" s="34" t="s">
        <v>25</v>
      </c>
      <c r="B85" s="35" t="s">
        <v>59</v>
      </c>
      <c r="C85" s="35" t="s">
        <v>26</v>
      </c>
      <c r="D85" s="35" t="s">
        <v>525</v>
      </c>
      <c r="E85" s="35" t="s">
        <v>483</v>
      </c>
      <c r="F85" s="17">
        <v>120755.88</v>
      </c>
      <c r="G85" s="17">
        <v>120755.88</v>
      </c>
      <c r="H85" s="35" t="s">
        <v>39</v>
      </c>
      <c r="I85" s="35" t="s">
        <v>39</v>
      </c>
      <c r="J85" s="19" t="s">
        <v>39</v>
      </c>
      <c r="K85" s="44" t="s">
        <v>66</v>
      </c>
    </row>
    <row r="86" spans="1:11" ht="13.5" thickBot="1">
      <c r="A86" s="28"/>
      <c r="B86" s="29"/>
      <c r="C86" s="29"/>
      <c r="D86" s="29"/>
      <c r="E86" s="29"/>
      <c r="F86" s="23">
        <f>SUM(F82:F85)</f>
        <v>213777.12</v>
      </c>
      <c r="G86" s="23">
        <f>SUM(G82:G85)</f>
        <v>213777.12</v>
      </c>
      <c r="H86" s="29"/>
      <c r="I86" s="29"/>
      <c r="J86" s="4"/>
      <c r="K86" s="14"/>
    </row>
    <row r="87" spans="1:11" ht="12.75">
      <c r="A87" s="36" t="s">
        <v>27</v>
      </c>
      <c r="B87" s="37" t="s">
        <v>67</v>
      </c>
      <c r="C87" s="37" t="s">
        <v>28</v>
      </c>
      <c r="D87" s="37" t="s">
        <v>526</v>
      </c>
      <c r="E87" s="37" t="s">
        <v>494</v>
      </c>
      <c r="F87" s="12">
        <v>4730.02</v>
      </c>
      <c r="G87" s="12">
        <v>4730.02</v>
      </c>
      <c r="H87" s="37" t="s">
        <v>39</v>
      </c>
      <c r="I87" s="37" t="s">
        <v>39</v>
      </c>
      <c r="J87" s="11" t="s">
        <v>39</v>
      </c>
      <c r="K87" s="13" t="s">
        <v>38</v>
      </c>
    </row>
    <row r="88" spans="1:11" ht="12.75">
      <c r="A88" s="32" t="s">
        <v>27</v>
      </c>
      <c r="B88" s="33" t="s">
        <v>67</v>
      </c>
      <c r="C88" s="33" t="s">
        <v>28</v>
      </c>
      <c r="D88" s="33" t="s">
        <v>527</v>
      </c>
      <c r="E88" s="33" t="s">
        <v>494</v>
      </c>
      <c r="F88" s="3">
        <v>2084.02</v>
      </c>
      <c r="G88" s="3">
        <v>2084.02</v>
      </c>
      <c r="H88" s="33" t="s">
        <v>39</v>
      </c>
      <c r="I88" s="33" t="s">
        <v>39</v>
      </c>
      <c r="J88" s="2" t="s">
        <v>39</v>
      </c>
      <c r="K88" s="48" t="s">
        <v>138</v>
      </c>
    </row>
    <row r="89" spans="1:11" ht="12.75">
      <c r="A89" s="32" t="s">
        <v>27</v>
      </c>
      <c r="B89" s="33" t="s">
        <v>67</v>
      </c>
      <c r="C89" s="33" t="s">
        <v>28</v>
      </c>
      <c r="D89" s="33" t="s">
        <v>528</v>
      </c>
      <c r="E89" s="33" t="s">
        <v>494</v>
      </c>
      <c r="F89" s="3">
        <v>39.34</v>
      </c>
      <c r="G89" s="3">
        <v>39.34</v>
      </c>
      <c r="H89" s="33" t="s">
        <v>39</v>
      </c>
      <c r="I89" s="33" t="s">
        <v>39</v>
      </c>
      <c r="J89" s="2" t="s">
        <v>39</v>
      </c>
      <c r="K89" s="48" t="s">
        <v>66</v>
      </c>
    </row>
    <row r="90" spans="1:11" ht="12.75">
      <c r="A90" s="32" t="s">
        <v>27</v>
      </c>
      <c r="B90" s="33" t="s">
        <v>67</v>
      </c>
      <c r="C90" s="33" t="s">
        <v>28</v>
      </c>
      <c r="D90" s="33" t="s">
        <v>529</v>
      </c>
      <c r="E90" s="33" t="s">
        <v>483</v>
      </c>
      <c r="F90" s="3">
        <v>42220.32</v>
      </c>
      <c r="G90" s="3">
        <v>42220.32</v>
      </c>
      <c r="H90" s="33" t="s">
        <v>39</v>
      </c>
      <c r="I90" s="33" t="s">
        <v>39</v>
      </c>
      <c r="J90" s="2" t="s">
        <v>39</v>
      </c>
      <c r="K90" s="48" t="s">
        <v>38</v>
      </c>
    </row>
    <row r="91" spans="1:11" ht="12.75">
      <c r="A91" s="32" t="s">
        <v>27</v>
      </c>
      <c r="B91" s="33" t="s">
        <v>67</v>
      </c>
      <c r="C91" s="33" t="s">
        <v>28</v>
      </c>
      <c r="D91" s="33" t="s">
        <v>530</v>
      </c>
      <c r="E91" s="33" t="s">
        <v>483</v>
      </c>
      <c r="F91" s="3">
        <v>44529.99</v>
      </c>
      <c r="G91" s="3">
        <v>44529.99</v>
      </c>
      <c r="H91" s="33" t="s">
        <v>39</v>
      </c>
      <c r="I91" s="33" t="s">
        <v>39</v>
      </c>
      <c r="J91" s="2" t="s">
        <v>39</v>
      </c>
      <c r="K91" s="48" t="s">
        <v>138</v>
      </c>
    </row>
    <row r="92" spans="1:11" ht="13.5" thickBot="1">
      <c r="A92" s="34" t="s">
        <v>27</v>
      </c>
      <c r="B92" s="35" t="s">
        <v>67</v>
      </c>
      <c r="C92" s="35" t="s">
        <v>28</v>
      </c>
      <c r="D92" s="35" t="s">
        <v>531</v>
      </c>
      <c r="E92" s="35" t="s">
        <v>483</v>
      </c>
      <c r="F92" s="17">
        <v>21170.74</v>
      </c>
      <c r="G92" s="17">
        <v>21170.74</v>
      </c>
      <c r="H92" s="35" t="s">
        <v>39</v>
      </c>
      <c r="I92" s="35" t="s">
        <v>39</v>
      </c>
      <c r="J92" s="19" t="s">
        <v>39</v>
      </c>
      <c r="K92" s="44" t="s">
        <v>66</v>
      </c>
    </row>
    <row r="93" spans="1:11" ht="13.5" thickBot="1">
      <c r="A93" s="53"/>
      <c r="B93" s="4"/>
      <c r="C93" s="4"/>
      <c r="D93" s="4"/>
      <c r="E93" s="4"/>
      <c r="F93" s="54">
        <f>SUM(F87:F92)</f>
        <v>114774.43000000001</v>
      </c>
      <c r="G93" s="54">
        <f>SUM(G87:G92)</f>
        <v>114774.43000000001</v>
      </c>
      <c r="H93" s="29"/>
      <c r="I93" s="29"/>
      <c r="J93" s="4"/>
      <c r="K93" s="14"/>
    </row>
    <row r="94" spans="1:11" ht="12.75">
      <c r="A94" s="36" t="s">
        <v>29</v>
      </c>
      <c r="B94" s="37" t="s">
        <v>68</v>
      </c>
      <c r="C94" s="37" t="s">
        <v>30</v>
      </c>
      <c r="D94" s="37" t="s">
        <v>161</v>
      </c>
      <c r="E94" s="37" t="s">
        <v>494</v>
      </c>
      <c r="F94" s="12">
        <v>258613.16</v>
      </c>
      <c r="G94" s="12">
        <v>258613.16</v>
      </c>
      <c r="H94" s="37" t="s">
        <v>39</v>
      </c>
      <c r="I94" s="37" t="s">
        <v>39</v>
      </c>
      <c r="J94" s="11" t="s">
        <v>39</v>
      </c>
      <c r="K94" s="13" t="s">
        <v>38</v>
      </c>
    </row>
    <row r="95" spans="1:11" ht="12.75">
      <c r="A95" s="32" t="s">
        <v>29</v>
      </c>
      <c r="B95" s="33" t="s">
        <v>68</v>
      </c>
      <c r="C95" s="33" t="s">
        <v>30</v>
      </c>
      <c r="D95" s="33" t="s">
        <v>159</v>
      </c>
      <c r="E95" s="33" t="s">
        <v>494</v>
      </c>
      <c r="F95" s="3">
        <v>5129.55</v>
      </c>
      <c r="G95" s="3">
        <v>5129.55</v>
      </c>
      <c r="H95" s="33" t="s">
        <v>39</v>
      </c>
      <c r="I95" s="33" t="s">
        <v>39</v>
      </c>
      <c r="J95" s="2" t="s">
        <v>39</v>
      </c>
      <c r="K95" s="48" t="s">
        <v>138</v>
      </c>
    </row>
    <row r="96" spans="1:11" ht="13.5" thickBot="1">
      <c r="A96" s="34" t="s">
        <v>29</v>
      </c>
      <c r="B96" s="35" t="s">
        <v>68</v>
      </c>
      <c r="C96" s="35" t="s">
        <v>30</v>
      </c>
      <c r="D96" s="35" t="s">
        <v>160</v>
      </c>
      <c r="E96" s="35" t="s">
        <v>494</v>
      </c>
      <c r="F96" s="17">
        <v>13975.92</v>
      </c>
      <c r="G96" s="17">
        <v>13975.92</v>
      </c>
      <c r="H96" s="35" t="s">
        <v>39</v>
      </c>
      <c r="I96" s="35" t="s">
        <v>39</v>
      </c>
      <c r="J96" s="19" t="s">
        <v>39</v>
      </c>
      <c r="K96" s="44" t="s">
        <v>66</v>
      </c>
    </row>
    <row r="97" spans="1:11" ht="13.5" thickBot="1">
      <c r="A97" s="28"/>
      <c r="B97" s="29"/>
      <c r="C97" s="29"/>
      <c r="D97" s="29"/>
      <c r="E97" s="29"/>
      <c r="F97" s="23">
        <f>SUM(F94:F96)</f>
        <v>277718.63</v>
      </c>
      <c r="G97" s="23">
        <f>SUM(G94:G96)</f>
        <v>277718.63</v>
      </c>
      <c r="H97" s="29"/>
      <c r="I97" s="29"/>
      <c r="J97" s="4"/>
      <c r="K97" s="14"/>
    </row>
    <row r="98" spans="1:11" ht="12.75">
      <c r="A98" s="36" t="s">
        <v>31</v>
      </c>
      <c r="B98" s="37" t="s">
        <v>60</v>
      </c>
      <c r="C98" s="37" t="s">
        <v>32</v>
      </c>
      <c r="D98" s="37" t="s">
        <v>532</v>
      </c>
      <c r="E98" s="37" t="s">
        <v>494</v>
      </c>
      <c r="F98" s="12">
        <v>2989.56</v>
      </c>
      <c r="G98" s="12">
        <v>2989.56</v>
      </c>
      <c r="H98" s="37" t="s">
        <v>39</v>
      </c>
      <c r="I98" s="37" t="s">
        <v>39</v>
      </c>
      <c r="J98" s="11" t="s">
        <v>39</v>
      </c>
      <c r="K98" s="13" t="s">
        <v>138</v>
      </c>
    </row>
    <row r="99" spans="1:11" ht="13.5" thickBot="1">
      <c r="A99" s="34" t="s">
        <v>31</v>
      </c>
      <c r="B99" s="35" t="s">
        <v>60</v>
      </c>
      <c r="C99" s="35" t="s">
        <v>32</v>
      </c>
      <c r="D99" s="35" t="s">
        <v>533</v>
      </c>
      <c r="E99" s="35" t="s">
        <v>483</v>
      </c>
      <c r="F99" s="17">
        <v>152467.59</v>
      </c>
      <c r="G99" s="17">
        <v>152467.59</v>
      </c>
      <c r="H99" s="35" t="s">
        <v>39</v>
      </c>
      <c r="I99" s="35" t="s">
        <v>39</v>
      </c>
      <c r="J99" s="19" t="s">
        <v>39</v>
      </c>
      <c r="K99" s="44" t="s">
        <v>138</v>
      </c>
    </row>
    <row r="100" spans="1:11" ht="13.5" thickBot="1">
      <c r="A100" s="28"/>
      <c r="B100" s="29"/>
      <c r="C100" s="29"/>
      <c r="D100" s="29"/>
      <c r="E100" s="29"/>
      <c r="F100" s="23">
        <f>SUM(F98:F99)</f>
        <v>155457.15</v>
      </c>
      <c r="G100" s="23">
        <f>SUM(G98:G99)</f>
        <v>155457.15</v>
      </c>
      <c r="H100" s="29"/>
      <c r="I100" s="29"/>
      <c r="J100" s="4"/>
      <c r="K100" s="14"/>
    </row>
    <row r="101" spans="1:11" ht="12.75">
      <c r="A101" s="36" t="s">
        <v>64</v>
      </c>
      <c r="B101" s="37" t="s">
        <v>63</v>
      </c>
      <c r="C101" s="37" t="s">
        <v>44</v>
      </c>
      <c r="D101" s="37" t="s">
        <v>292</v>
      </c>
      <c r="E101" s="37" t="s">
        <v>479</v>
      </c>
      <c r="F101" s="12">
        <v>589.05</v>
      </c>
      <c r="G101" s="12">
        <v>589.05</v>
      </c>
      <c r="H101" s="37" t="s">
        <v>39</v>
      </c>
      <c r="I101" s="37" t="s">
        <v>39</v>
      </c>
      <c r="J101" s="11" t="s">
        <v>39</v>
      </c>
      <c r="K101" s="13" t="s">
        <v>66</v>
      </c>
    </row>
    <row r="102" spans="1:11" ht="13.5" thickBot="1">
      <c r="A102" s="34" t="s">
        <v>64</v>
      </c>
      <c r="B102" s="35" t="s">
        <v>63</v>
      </c>
      <c r="C102" s="35" t="s">
        <v>44</v>
      </c>
      <c r="D102" s="35" t="s">
        <v>298</v>
      </c>
      <c r="E102" s="35" t="s">
        <v>483</v>
      </c>
      <c r="F102" s="17">
        <v>27242.12</v>
      </c>
      <c r="G102" s="17">
        <v>27242.12</v>
      </c>
      <c r="H102" s="35" t="s">
        <v>39</v>
      </c>
      <c r="I102" s="35" t="s">
        <v>39</v>
      </c>
      <c r="J102" s="19" t="s">
        <v>39</v>
      </c>
      <c r="K102" s="44" t="s">
        <v>66</v>
      </c>
    </row>
    <row r="103" spans="1:11" ht="13.5" thickBot="1">
      <c r="A103" s="225" t="s">
        <v>39</v>
      </c>
      <c r="B103" s="226" t="s">
        <v>39</v>
      </c>
      <c r="C103" s="226" t="s">
        <v>39</v>
      </c>
      <c r="D103" s="226" t="s">
        <v>39</v>
      </c>
      <c r="E103" s="226" t="s">
        <v>39</v>
      </c>
      <c r="F103" s="227">
        <f>SUM(F101:F102)</f>
        <v>27831.17</v>
      </c>
      <c r="G103" s="227">
        <f>SUM(G101:G102)</f>
        <v>27831.17</v>
      </c>
      <c r="H103" s="228" t="s">
        <v>39</v>
      </c>
      <c r="I103" s="228" t="s">
        <v>39</v>
      </c>
      <c r="J103" s="226"/>
      <c r="K103" s="229"/>
    </row>
    <row r="104" spans="1:11" ht="13.5" thickBot="1">
      <c r="A104" s="230" t="s">
        <v>39</v>
      </c>
      <c r="B104" s="10" t="s">
        <v>39</v>
      </c>
      <c r="C104" s="10" t="s">
        <v>39</v>
      </c>
      <c r="D104" s="231"/>
      <c r="E104" s="231"/>
      <c r="F104" s="231">
        <f>F103+F100+F97+F93+F86+F81+F74+F71+F66+F59+F52+F45+F36+F31+F24</f>
        <v>19995111.96</v>
      </c>
      <c r="G104" s="231">
        <f>G103+G100+G97+G93+G86+G81+G74+G71+G66+G59+G52+G45+G36+G31+G24</f>
        <v>18963745.96</v>
      </c>
      <c r="H104" s="232" t="s">
        <v>39</v>
      </c>
      <c r="I104" s="232" t="s">
        <v>39</v>
      </c>
      <c r="J104" s="231">
        <f>J103+J100+J97+J93+J86+J81+J74+J71+J66+J59+J52+J45+J36+J31+J24</f>
        <v>1031366.0000000001</v>
      </c>
      <c r="K104" s="24"/>
    </row>
    <row r="109" spans="1:9" ht="12.75">
      <c r="A109" s="271" t="s">
        <v>477</v>
      </c>
      <c r="B109" s="271"/>
      <c r="C109" s="271"/>
      <c r="D109" s="271"/>
      <c r="E109" s="271"/>
      <c r="F109" s="271"/>
      <c r="G109" s="271"/>
      <c r="H109" s="88"/>
      <c r="I109" s="88"/>
    </row>
    <row r="111" ht="13.5" thickBot="1"/>
    <row r="112" spans="1:10" ht="51">
      <c r="A112" s="208" t="s">
        <v>5</v>
      </c>
      <c r="B112" s="209" t="s">
        <v>4</v>
      </c>
      <c r="C112" s="209" t="s">
        <v>3</v>
      </c>
      <c r="D112" s="209" t="s">
        <v>45</v>
      </c>
      <c r="E112" s="209" t="s">
        <v>46</v>
      </c>
      <c r="F112" s="233" t="s">
        <v>47</v>
      </c>
      <c r="G112" s="233" t="s">
        <v>48</v>
      </c>
      <c r="H112" s="233" t="s">
        <v>0</v>
      </c>
      <c r="I112" s="233" t="s">
        <v>1</v>
      </c>
      <c r="J112" s="234" t="s">
        <v>65</v>
      </c>
    </row>
    <row r="113" spans="1:10" ht="12.75">
      <c r="A113" s="32" t="s">
        <v>9</v>
      </c>
      <c r="B113" s="33" t="s">
        <v>49</v>
      </c>
      <c r="C113" s="33" t="s">
        <v>10</v>
      </c>
      <c r="D113" s="33" t="s">
        <v>534</v>
      </c>
      <c r="E113" s="33" t="s">
        <v>483</v>
      </c>
      <c r="F113" s="3">
        <v>64088.64</v>
      </c>
      <c r="G113" s="3">
        <f>F113</f>
        <v>64088.64</v>
      </c>
      <c r="H113" s="2" t="s">
        <v>39</v>
      </c>
      <c r="I113" s="2" t="s">
        <v>39</v>
      </c>
      <c r="J113" s="48" t="s">
        <v>191</v>
      </c>
    </row>
    <row r="114" spans="1:10" ht="12.75">
      <c r="A114" s="32" t="s">
        <v>9</v>
      </c>
      <c r="B114" s="33" t="s">
        <v>49</v>
      </c>
      <c r="C114" s="33" t="s">
        <v>10</v>
      </c>
      <c r="D114" s="33" t="s">
        <v>535</v>
      </c>
      <c r="E114" s="33" t="s">
        <v>494</v>
      </c>
      <c r="F114" s="3">
        <v>-3298.68</v>
      </c>
      <c r="G114" s="3">
        <v>-3298.68</v>
      </c>
      <c r="H114" s="2"/>
      <c r="I114" s="2"/>
      <c r="J114" s="48" t="s">
        <v>191</v>
      </c>
    </row>
    <row r="115" spans="1:10" ht="13.5" thickBot="1">
      <c r="A115" s="235" t="s">
        <v>39</v>
      </c>
      <c r="B115" s="236" t="s">
        <v>39</v>
      </c>
      <c r="C115" s="236" t="s">
        <v>39</v>
      </c>
      <c r="D115" s="236" t="s">
        <v>39</v>
      </c>
      <c r="E115" s="236" t="s">
        <v>39</v>
      </c>
      <c r="F115" s="237">
        <f>F114+F113</f>
        <v>60789.96</v>
      </c>
      <c r="G115" s="237">
        <f>G114+G113</f>
        <v>60789.96</v>
      </c>
      <c r="H115" s="236" t="s">
        <v>39</v>
      </c>
      <c r="I115" s="236" t="s">
        <v>39</v>
      </c>
      <c r="J115" s="238"/>
    </row>
    <row r="120" spans="1:9" ht="12.75">
      <c r="A120" s="271" t="s">
        <v>477</v>
      </c>
      <c r="B120" s="271"/>
      <c r="C120" s="271"/>
      <c r="D120" s="271"/>
      <c r="E120" s="271"/>
      <c r="F120" s="271"/>
      <c r="G120" s="271"/>
      <c r="H120" s="88"/>
      <c r="I120" s="88"/>
    </row>
    <row r="122" ht="13.5" thickBot="1"/>
    <row r="123" spans="1:10" ht="34.5" thickBot="1">
      <c r="A123" s="55" t="s">
        <v>5</v>
      </c>
      <c r="B123" s="56" t="s">
        <v>4</v>
      </c>
      <c r="C123" s="56" t="s">
        <v>3</v>
      </c>
      <c r="D123" s="56" t="s">
        <v>45</v>
      </c>
      <c r="E123" s="56" t="s">
        <v>46</v>
      </c>
      <c r="F123" s="56" t="s">
        <v>47</v>
      </c>
      <c r="G123" s="56" t="s">
        <v>48</v>
      </c>
      <c r="H123" s="56" t="s">
        <v>0</v>
      </c>
      <c r="I123" s="56" t="s">
        <v>1</v>
      </c>
      <c r="J123" s="75" t="s">
        <v>65</v>
      </c>
    </row>
    <row r="124" spans="1:10" ht="12.75">
      <c r="A124" s="36" t="s">
        <v>23</v>
      </c>
      <c r="B124" s="37" t="s">
        <v>58</v>
      </c>
      <c r="C124" s="37" t="s">
        <v>24</v>
      </c>
      <c r="D124" s="37" t="s">
        <v>536</v>
      </c>
      <c r="E124" s="37" t="s">
        <v>483</v>
      </c>
      <c r="F124" s="12">
        <v>12016.62</v>
      </c>
      <c r="G124" s="12">
        <f>F124</f>
        <v>12016.62</v>
      </c>
      <c r="H124" s="11" t="s">
        <v>39</v>
      </c>
      <c r="I124" s="11" t="s">
        <v>39</v>
      </c>
      <c r="J124" s="239" t="s">
        <v>191</v>
      </c>
    </row>
    <row r="125" spans="1:10" ht="13.5" thickBot="1">
      <c r="A125" s="49" t="s">
        <v>23</v>
      </c>
      <c r="B125" s="50" t="s">
        <v>58</v>
      </c>
      <c r="C125" s="50" t="s">
        <v>24</v>
      </c>
      <c r="D125" s="50" t="s">
        <v>537</v>
      </c>
      <c r="E125" s="50" t="s">
        <v>483</v>
      </c>
      <c r="F125" s="51">
        <v>-1178.1</v>
      </c>
      <c r="G125" s="240">
        <f>F125</f>
        <v>-1178.1</v>
      </c>
      <c r="H125" s="241" t="s">
        <v>39</v>
      </c>
      <c r="I125" s="241" t="s">
        <v>39</v>
      </c>
      <c r="J125" s="242" t="s">
        <v>191</v>
      </c>
    </row>
    <row r="126" spans="1:10" ht="13.5" thickBot="1">
      <c r="A126" s="148"/>
      <c r="B126" s="63"/>
      <c r="C126" s="63"/>
      <c r="D126" s="63"/>
      <c r="E126" s="63"/>
      <c r="F126" s="149">
        <f>SUM(F124:F125)</f>
        <v>10838.52</v>
      </c>
      <c r="G126" s="149">
        <f>SUM(G124:G125)</f>
        <v>10838.52</v>
      </c>
      <c r="H126" s="63"/>
      <c r="I126" s="63"/>
      <c r="J126" s="150"/>
    </row>
    <row r="130" spans="1:9" ht="24" customHeight="1">
      <c r="A130" s="271" t="s">
        <v>477</v>
      </c>
      <c r="B130" s="271"/>
      <c r="C130" s="271"/>
      <c r="D130" s="271"/>
      <c r="E130" s="271"/>
      <c r="F130" s="271"/>
      <c r="G130" s="271"/>
      <c r="H130" s="88"/>
      <c r="I130" s="88"/>
    </row>
    <row r="133" spans="1:10" ht="34.5" thickBot="1">
      <c r="A133" s="243" t="s">
        <v>5</v>
      </c>
      <c r="B133" s="243" t="s">
        <v>4</v>
      </c>
      <c r="C133" s="243" t="s">
        <v>3</v>
      </c>
      <c r="D133" s="243" t="s">
        <v>45</v>
      </c>
      <c r="E133" s="243" t="s">
        <v>46</v>
      </c>
      <c r="F133" s="243" t="s">
        <v>47</v>
      </c>
      <c r="G133" s="243" t="s">
        <v>48</v>
      </c>
      <c r="H133" s="243" t="s">
        <v>0</v>
      </c>
      <c r="I133" s="243" t="s">
        <v>1</v>
      </c>
      <c r="J133" s="243" t="s">
        <v>2</v>
      </c>
    </row>
    <row r="134" spans="1:10" ht="12.75">
      <c r="A134" s="220" t="s">
        <v>33</v>
      </c>
      <c r="B134" s="139" t="s">
        <v>61</v>
      </c>
      <c r="C134" s="139" t="s">
        <v>34</v>
      </c>
      <c r="D134" s="139" t="s">
        <v>538</v>
      </c>
      <c r="E134" s="139" t="s">
        <v>483</v>
      </c>
      <c r="F134" s="138">
        <v>41545.73</v>
      </c>
      <c r="G134" s="138">
        <f>F134</f>
        <v>41545.73</v>
      </c>
      <c r="H134" s="139" t="s">
        <v>39</v>
      </c>
      <c r="I134" s="139" t="s">
        <v>39</v>
      </c>
      <c r="J134" s="140" t="s">
        <v>138</v>
      </c>
    </row>
    <row r="135" spans="1:10" ht="13.5" thickBot="1">
      <c r="A135" s="244" t="s">
        <v>33</v>
      </c>
      <c r="B135" s="47" t="s">
        <v>61</v>
      </c>
      <c r="C135" s="47" t="s">
        <v>34</v>
      </c>
      <c r="D135" s="47" t="s">
        <v>461</v>
      </c>
      <c r="E135" s="47" t="s">
        <v>494</v>
      </c>
      <c r="F135" s="51">
        <v>-4697.04</v>
      </c>
      <c r="G135" s="240">
        <f>F135</f>
        <v>-4697.04</v>
      </c>
      <c r="H135" s="241" t="s">
        <v>39</v>
      </c>
      <c r="I135" s="241" t="s">
        <v>39</v>
      </c>
      <c r="J135" s="242" t="s">
        <v>138</v>
      </c>
    </row>
    <row r="136" spans="1:10" ht="13.5" thickBot="1">
      <c r="A136" s="148"/>
      <c r="B136" s="63"/>
      <c r="C136" s="63"/>
      <c r="D136" s="63"/>
      <c r="E136" s="63"/>
      <c r="F136" s="149">
        <f>SUM(F134:F135)</f>
        <v>36848.69</v>
      </c>
      <c r="G136" s="149">
        <f>SUM(G134:G135)</f>
        <v>36848.69</v>
      </c>
      <c r="H136" s="63"/>
      <c r="I136" s="63"/>
      <c r="J136" s="150"/>
    </row>
    <row r="142" spans="1:9" ht="12.75">
      <c r="A142" s="271" t="s">
        <v>477</v>
      </c>
      <c r="B142" s="271"/>
      <c r="C142" s="271"/>
      <c r="D142" s="271"/>
      <c r="E142" s="271"/>
      <c r="F142" s="271"/>
      <c r="G142" s="271"/>
      <c r="H142" s="88"/>
      <c r="I142" s="88"/>
    </row>
    <row r="144" ht="13.5" thickBot="1"/>
    <row r="145" spans="1:10" ht="33.75">
      <c r="A145" s="245" t="s">
        <v>5</v>
      </c>
      <c r="B145" s="246" t="s">
        <v>4</v>
      </c>
      <c r="C145" s="246" t="s">
        <v>3</v>
      </c>
      <c r="D145" s="246" t="s">
        <v>45</v>
      </c>
      <c r="E145" s="246" t="s">
        <v>46</v>
      </c>
      <c r="F145" s="246" t="s">
        <v>47</v>
      </c>
      <c r="G145" s="246" t="s">
        <v>48</v>
      </c>
      <c r="H145" s="246" t="s">
        <v>0</v>
      </c>
      <c r="I145" s="246" t="s">
        <v>1</v>
      </c>
      <c r="J145" s="247" t="s">
        <v>65</v>
      </c>
    </row>
    <row r="146" spans="1:10" ht="12.75">
      <c r="A146" s="248" t="s">
        <v>36</v>
      </c>
      <c r="B146" s="192" t="s">
        <v>62</v>
      </c>
      <c r="C146" s="192" t="s">
        <v>37</v>
      </c>
      <c r="D146" s="192" t="s">
        <v>79</v>
      </c>
      <c r="E146" s="192" t="s">
        <v>483</v>
      </c>
      <c r="F146" s="186">
        <v>227576.47</v>
      </c>
      <c r="G146" s="186">
        <f>F146</f>
        <v>227576.47</v>
      </c>
      <c r="H146" s="192" t="s">
        <v>39</v>
      </c>
      <c r="I146" s="192" t="s">
        <v>39</v>
      </c>
      <c r="J146" s="42" t="s">
        <v>66</v>
      </c>
    </row>
    <row r="147" spans="1:10" ht="13.5" thickBot="1">
      <c r="A147" s="249" t="s">
        <v>36</v>
      </c>
      <c r="B147" s="194" t="s">
        <v>62</v>
      </c>
      <c r="C147" s="194" t="s">
        <v>37</v>
      </c>
      <c r="D147" s="194" t="s">
        <v>539</v>
      </c>
      <c r="E147" s="194" t="s">
        <v>479</v>
      </c>
      <c r="F147" s="169">
        <v>-306.33</v>
      </c>
      <c r="G147" s="250">
        <f>F147</f>
        <v>-306.33</v>
      </c>
      <c r="H147" s="251" t="s">
        <v>39</v>
      </c>
      <c r="I147" s="251" t="s">
        <v>39</v>
      </c>
      <c r="J147" s="252" t="s">
        <v>66</v>
      </c>
    </row>
    <row r="148" spans="1:10" ht="13.5" thickBot="1">
      <c r="A148" s="253"/>
      <c r="B148" s="204"/>
      <c r="C148" s="204"/>
      <c r="D148" s="204"/>
      <c r="E148" s="204"/>
      <c r="F148" s="202">
        <f>SUM(F146:F147)</f>
        <v>227270.14</v>
      </c>
      <c r="G148" s="202">
        <f>SUM(G146:G147)</f>
        <v>227270.14</v>
      </c>
      <c r="H148" s="180"/>
      <c r="I148" s="180"/>
      <c r="J148" s="182"/>
    </row>
    <row r="153" spans="1:9" ht="12.75">
      <c r="A153" s="271" t="s">
        <v>540</v>
      </c>
      <c r="B153" s="271"/>
      <c r="C153" s="271"/>
      <c r="D153" s="271"/>
      <c r="E153" s="271"/>
      <c r="F153" s="271"/>
      <c r="G153" s="271"/>
      <c r="H153" s="88"/>
      <c r="I153" s="88"/>
    </row>
    <row r="155" ht="13.5" thickBot="1"/>
    <row r="156" spans="1:11" ht="33.75">
      <c r="A156" s="208" t="s">
        <v>5</v>
      </c>
      <c r="B156" s="209" t="s">
        <v>4</v>
      </c>
      <c r="C156" s="209" t="s">
        <v>3</v>
      </c>
      <c r="D156" s="209" t="s">
        <v>45</v>
      </c>
      <c r="E156" s="209" t="s">
        <v>46</v>
      </c>
      <c r="F156" s="209" t="s">
        <v>47</v>
      </c>
      <c r="G156" s="209" t="s">
        <v>48</v>
      </c>
      <c r="H156" s="209" t="s">
        <v>0</v>
      </c>
      <c r="I156" s="209" t="s">
        <v>1</v>
      </c>
      <c r="J156" s="254" t="s">
        <v>2</v>
      </c>
      <c r="K156" s="254" t="s">
        <v>41</v>
      </c>
    </row>
    <row r="157" spans="1:11" ht="12.75">
      <c r="A157" s="32" t="s">
        <v>29</v>
      </c>
      <c r="B157" s="33" t="s">
        <v>68</v>
      </c>
      <c r="C157" s="33" t="s">
        <v>30</v>
      </c>
      <c r="D157" s="33" t="s">
        <v>259</v>
      </c>
      <c r="E157" s="33" t="s">
        <v>483</v>
      </c>
      <c r="F157" s="3">
        <v>1282930.56</v>
      </c>
      <c r="G157" s="3">
        <v>978342.48</v>
      </c>
      <c r="H157" s="2" t="s">
        <v>259</v>
      </c>
      <c r="I157" s="2" t="s">
        <v>484</v>
      </c>
      <c r="J157" s="255">
        <v>304588.08</v>
      </c>
      <c r="K157" s="256" t="s">
        <v>38</v>
      </c>
    </row>
    <row r="158" spans="1:11" ht="12.75">
      <c r="A158" s="32" t="s">
        <v>29</v>
      </c>
      <c r="B158" s="33" t="s">
        <v>68</v>
      </c>
      <c r="C158" s="33" t="s">
        <v>30</v>
      </c>
      <c r="D158" s="33" t="s">
        <v>260</v>
      </c>
      <c r="E158" s="33" t="s">
        <v>483</v>
      </c>
      <c r="F158" s="3">
        <v>35350.43</v>
      </c>
      <c r="G158" s="3">
        <v>35350.43</v>
      </c>
      <c r="H158" s="2" t="s">
        <v>39</v>
      </c>
      <c r="I158" s="2" t="s">
        <v>39</v>
      </c>
      <c r="J158" s="223" t="s">
        <v>39</v>
      </c>
      <c r="K158" s="257" t="s">
        <v>138</v>
      </c>
    </row>
    <row r="159" spans="1:11" ht="13.5" thickBot="1">
      <c r="A159" s="49" t="s">
        <v>29</v>
      </c>
      <c r="B159" s="50" t="s">
        <v>68</v>
      </c>
      <c r="C159" s="50" t="s">
        <v>30</v>
      </c>
      <c r="D159" s="50" t="s">
        <v>349</v>
      </c>
      <c r="E159" s="50" t="s">
        <v>483</v>
      </c>
      <c r="F159" s="51">
        <v>86473.09</v>
      </c>
      <c r="G159" s="51">
        <v>86473.09</v>
      </c>
      <c r="H159" s="47" t="s">
        <v>39</v>
      </c>
      <c r="I159" s="47" t="s">
        <v>39</v>
      </c>
      <c r="J159" s="258" t="s">
        <v>39</v>
      </c>
      <c r="K159" s="259" t="s">
        <v>66</v>
      </c>
    </row>
    <row r="160" spans="1:11" ht="13.5" thickBot="1">
      <c r="A160" s="123"/>
      <c r="B160" s="9"/>
      <c r="C160" s="9"/>
      <c r="D160" s="9"/>
      <c r="E160" s="9"/>
      <c r="F160" s="124">
        <f>SUM(F157:F159)</f>
        <v>1404754.08</v>
      </c>
      <c r="G160" s="124">
        <f>SUM(G157:G159)</f>
        <v>1100166</v>
      </c>
      <c r="H160" s="9"/>
      <c r="I160" s="9"/>
      <c r="J160" s="260">
        <f>SUM(J157:J159)</f>
        <v>304588.08</v>
      </c>
      <c r="K160" s="260">
        <f>SUM(K157:K159)</f>
        <v>0</v>
      </c>
    </row>
    <row r="165" spans="1:11" ht="25.5" customHeight="1">
      <c r="A165" s="271" t="s">
        <v>541</v>
      </c>
      <c r="B165" s="271"/>
      <c r="C165" s="271"/>
      <c r="D165" s="271"/>
      <c r="E165" s="271"/>
      <c r="F165" s="271"/>
      <c r="G165" s="271"/>
      <c r="H165" s="271"/>
      <c r="I165" s="88"/>
      <c r="J165" s="88"/>
      <c r="K165" s="88"/>
    </row>
    <row r="166" spans="2:5" ht="12.75">
      <c r="B166" s="162"/>
      <c r="C166" s="162"/>
      <c r="D166" s="162"/>
      <c r="E166" s="162"/>
    </row>
    <row r="167" spans="2:5" ht="12.75">
      <c r="B167" s="162"/>
      <c r="C167" s="162"/>
      <c r="D167" s="162"/>
      <c r="E167" s="162"/>
    </row>
    <row r="168" spans="2:5" ht="13.5" thickBot="1">
      <c r="B168" s="162"/>
      <c r="C168" s="162"/>
      <c r="D168" s="162"/>
      <c r="E168" s="162"/>
    </row>
    <row r="169" spans="1:8" s="76" customFormat="1" ht="23.25" thickBot="1">
      <c r="A169" s="55" t="s">
        <v>5</v>
      </c>
      <c r="B169" s="56" t="s">
        <v>4</v>
      </c>
      <c r="C169" s="56" t="s">
        <v>3</v>
      </c>
      <c r="D169" s="56" t="s">
        <v>45</v>
      </c>
      <c r="E169" s="56" t="s">
        <v>46</v>
      </c>
      <c r="F169" s="56" t="s">
        <v>47</v>
      </c>
      <c r="G169" s="56" t="s">
        <v>48</v>
      </c>
      <c r="H169" s="75" t="s">
        <v>323</v>
      </c>
    </row>
    <row r="170" spans="1:8" ht="13.5" thickBot="1">
      <c r="A170" s="58" t="s">
        <v>8</v>
      </c>
      <c r="B170" s="59" t="s">
        <v>7</v>
      </c>
      <c r="C170" s="59" t="s">
        <v>6</v>
      </c>
      <c r="D170" s="59">
        <v>945</v>
      </c>
      <c r="E170" s="60" t="s">
        <v>542</v>
      </c>
      <c r="F170" s="71">
        <v>405213.95</v>
      </c>
      <c r="G170" s="71">
        <v>405213.95</v>
      </c>
      <c r="H170" s="74" t="s">
        <v>77</v>
      </c>
    </row>
    <row r="171" spans="1:8" s="5" customFormat="1" ht="13.5" thickBot="1">
      <c r="A171" s="26"/>
      <c r="B171" s="27"/>
      <c r="C171" s="27"/>
      <c r="D171" s="27"/>
      <c r="E171" s="27"/>
      <c r="F171" s="10">
        <f>SUM(F170:F170)</f>
        <v>405213.95</v>
      </c>
      <c r="G171" s="10">
        <f>SUM(G170:G170)</f>
        <v>405213.95</v>
      </c>
      <c r="H171" s="24"/>
    </row>
    <row r="172" spans="1:8" ht="13.5" thickBot="1">
      <c r="A172" s="65" t="s">
        <v>9</v>
      </c>
      <c r="B172" s="66" t="s">
        <v>49</v>
      </c>
      <c r="C172" s="66" t="s">
        <v>10</v>
      </c>
      <c r="D172" s="66">
        <v>48203</v>
      </c>
      <c r="E172" s="85" t="s">
        <v>542</v>
      </c>
      <c r="F172" s="64">
        <v>183289.68</v>
      </c>
      <c r="G172" s="64">
        <v>183289.68</v>
      </c>
      <c r="H172" s="67" t="s">
        <v>77</v>
      </c>
    </row>
    <row r="173" spans="1:8" s="5" customFormat="1" ht="13.5" thickBot="1">
      <c r="A173" s="28"/>
      <c r="B173" s="29"/>
      <c r="C173" s="29"/>
      <c r="D173" s="29"/>
      <c r="E173" s="29"/>
      <c r="F173" s="23">
        <f>SUM(F172:F172)</f>
        <v>183289.68</v>
      </c>
      <c r="G173" s="23">
        <f>SUM(G172:G172)</f>
        <v>183289.68</v>
      </c>
      <c r="H173" s="14"/>
    </row>
    <row r="174" spans="1:8" ht="13.5" thickBot="1">
      <c r="A174" s="58" t="s">
        <v>13</v>
      </c>
      <c r="B174" s="59" t="s">
        <v>51</v>
      </c>
      <c r="C174" s="59" t="s">
        <v>14</v>
      </c>
      <c r="D174" s="59">
        <v>1090</v>
      </c>
      <c r="E174" s="60" t="s">
        <v>542</v>
      </c>
      <c r="F174" s="71">
        <v>53908.73</v>
      </c>
      <c r="G174" s="71">
        <v>53908.73</v>
      </c>
      <c r="H174" s="74" t="s">
        <v>77</v>
      </c>
    </row>
    <row r="175" spans="1:8" s="5" customFormat="1" ht="13.5" thickBot="1">
      <c r="A175" s="26"/>
      <c r="B175" s="27"/>
      <c r="C175" s="27"/>
      <c r="D175" s="27"/>
      <c r="E175" s="27"/>
      <c r="F175" s="10">
        <f>SUM(F174:F174)</f>
        <v>53908.73</v>
      </c>
      <c r="G175" s="10">
        <f>SUM(G174:G174)</f>
        <v>53908.73</v>
      </c>
      <c r="H175" s="24"/>
    </row>
    <row r="176" spans="1:8" ht="13.5" thickBot="1">
      <c r="A176" s="58" t="s">
        <v>17</v>
      </c>
      <c r="B176" s="59" t="s">
        <v>53</v>
      </c>
      <c r="C176" s="59" t="s">
        <v>18</v>
      </c>
      <c r="D176" s="59">
        <v>929</v>
      </c>
      <c r="E176" s="60" t="s">
        <v>542</v>
      </c>
      <c r="F176" s="71">
        <v>34632.27</v>
      </c>
      <c r="G176" s="71">
        <v>34632.27</v>
      </c>
      <c r="H176" s="74" t="s">
        <v>77</v>
      </c>
    </row>
    <row r="177" spans="1:8" s="5" customFormat="1" ht="13.5" thickBot="1">
      <c r="A177" s="26"/>
      <c r="B177" s="27"/>
      <c r="C177" s="27"/>
      <c r="D177" s="27"/>
      <c r="E177" s="27"/>
      <c r="F177" s="10">
        <f>SUM(F176:F176)</f>
        <v>34632.27</v>
      </c>
      <c r="G177" s="10">
        <f>SUM(G176:G176)</f>
        <v>34632.27</v>
      </c>
      <c r="H177" s="24"/>
    </row>
    <row r="178" spans="1:8" ht="13.5" thickBot="1">
      <c r="A178" s="34" t="s">
        <v>29</v>
      </c>
      <c r="B178" s="35" t="s">
        <v>68</v>
      </c>
      <c r="C178" s="35" t="s">
        <v>30</v>
      </c>
      <c r="D178" s="35">
        <v>137</v>
      </c>
      <c r="E178" s="197" t="s">
        <v>542</v>
      </c>
      <c r="F178" s="17">
        <v>74328.7</v>
      </c>
      <c r="G178" s="17">
        <v>74328.7</v>
      </c>
      <c r="H178" s="44" t="s">
        <v>77</v>
      </c>
    </row>
    <row r="179" spans="1:8" s="5" customFormat="1" ht="13.5" thickBot="1">
      <c r="A179" s="28"/>
      <c r="B179" s="29"/>
      <c r="C179" s="29"/>
      <c r="D179" s="29"/>
      <c r="E179" s="29"/>
      <c r="F179" s="23">
        <f>SUM(F178:F178)</f>
        <v>74328.7</v>
      </c>
      <c r="G179" s="23">
        <f>SUM(G178:G178)</f>
        <v>74328.7</v>
      </c>
      <c r="H179" s="14"/>
    </row>
    <row r="180" spans="1:8" s="5" customFormat="1" ht="13.5" thickBot="1">
      <c r="A180" s="53"/>
      <c r="B180" s="29"/>
      <c r="C180" s="29"/>
      <c r="D180" s="29"/>
      <c r="E180" s="29"/>
      <c r="F180" s="54">
        <f>F171+F173+F175+F177+F179</f>
        <v>751373.33</v>
      </c>
      <c r="G180" s="54">
        <f>G171+G173+G175+G177+G179</f>
        <v>751373.33</v>
      </c>
      <c r="H180" s="14"/>
    </row>
    <row r="184" spans="1:9" ht="25.5" customHeight="1">
      <c r="A184" s="271" t="s">
        <v>543</v>
      </c>
      <c r="B184" s="271"/>
      <c r="C184" s="271"/>
      <c r="D184" s="271"/>
      <c r="E184" s="271"/>
      <c r="F184" s="271"/>
      <c r="G184" s="271"/>
      <c r="H184" s="88"/>
      <c r="I184" s="88"/>
    </row>
    <row r="186" ht="13.5" thickBot="1"/>
    <row r="187" spans="1:8" s="76" customFormat="1" ht="23.25" thickBot="1">
      <c r="A187" s="55" t="s">
        <v>5</v>
      </c>
      <c r="B187" s="56" t="s">
        <v>4</v>
      </c>
      <c r="C187" s="56" t="s">
        <v>3</v>
      </c>
      <c r="D187" s="56" t="s">
        <v>45</v>
      </c>
      <c r="E187" s="56" t="s">
        <v>46</v>
      </c>
      <c r="F187" s="56" t="s">
        <v>47</v>
      </c>
      <c r="G187" s="56" t="s">
        <v>48</v>
      </c>
      <c r="H187" s="75" t="s">
        <v>65</v>
      </c>
    </row>
    <row r="188" spans="1:8" ht="13.5" thickBot="1">
      <c r="A188" s="218" t="s">
        <v>8</v>
      </c>
      <c r="B188" s="20" t="s">
        <v>7</v>
      </c>
      <c r="C188" s="20" t="s">
        <v>6</v>
      </c>
      <c r="D188" s="20">
        <v>947</v>
      </c>
      <c r="E188" s="20" t="s">
        <v>544</v>
      </c>
      <c r="F188" s="21">
        <v>4955125.66</v>
      </c>
      <c r="G188" s="21">
        <v>2699564.45</v>
      </c>
      <c r="H188" s="57" t="s">
        <v>38</v>
      </c>
    </row>
    <row r="189" spans="1:8" s="5" customFormat="1" ht="13.5" thickBot="1">
      <c r="A189" s="219"/>
      <c r="B189" s="4"/>
      <c r="C189" s="4"/>
      <c r="D189" s="4"/>
      <c r="E189" s="4"/>
      <c r="F189" s="23">
        <f>SUM(F188)</f>
        <v>4955125.66</v>
      </c>
      <c r="G189" s="23">
        <f>SUM(G188)</f>
        <v>2699564.45</v>
      </c>
      <c r="H189" s="14"/>
    </row>
    <row r="190" spans="1:8" ht="13.5" thickBot="1">
      <c r="A190" s="218" t="s">
        <v>9</v>
      </c>
      <c r="B190" s="20" t="s">
        <v>49</v>
      </c>
      <c r="C190" s="20" t="s">
        <v>10</v>
      </c>
      <c r="D190" s="20">
        <v>48202</v>
      </c>
      <c r="E190" s="20" t="s">
        <v>545</v>
      </c>
      <c r="F190" s="21">
        <v>2588395.84</v>
      </c>
      <c r="G190" s="21">
        <v>1410164.31</v>
      </c>
      <c r="H190" s="57" t="s">
        <v>38</v>
      </c>
    </row>
    <row r="191" spans="1:8" s="5" customFormat="1" ht="13.5" thickBot="1">
      <c r="A191" s="219"/>
      <c r="B191" s="4"/>
      <c r="C191" s="4"/>
      <c r="D191" s="4"/>
      <c r="E191" s="4"/>
      <c r="F191" s="23">
        <f>SUM(F190)</f>
        <v>2588395.84</v>
      </c>
      <c r="G191" s="23">
        <f>SUM(G190)</f>
        <v>1410164.31</v>
      </c>
      <c r="H191" s="14"/>
    </row>
    <row r="192" spans="1:8" ht="13.5" thickBot="1">
      <c r="A192" s="218" t="s">
        <v>29</v>
      </c>
      <c r="B192" s="20" t="s">
        <v>68</v>
      </c>
      <c r="C192" s="20" t="s">
        <v>30</v>
      </c>
      <c r="D192" s="20">
        <v>136</v>
      </c>
      <c r="E192" s="20" t="s">
        <v>545</v>
      </c>
      <c r="F192" s="21">
        <v>1366259.04</v>
      </c>
      <c r="G192" s="21">
        <v>744341.22</v>
      </c>
      <c r="H192" s="57" t="s">
        <v>38</v>
      </c>
    </row>
    <row r="193" spans="1:8" s="5" customFormat="1" ht="13.5" thickBot="1">
      <c r="A193" s="26"/>
      <c r="B193" s="9"/>
      <c r="C193" s="9"/>
      <c r="D193" s="9"/>
      <c r="E193" s="9"/>
      <c r="F193" s="124">
        <f>SUM(F192)</f>
        <v>1366259.04</v>
      </c>
      <c r="G193" s="124">
        <f>SUM(G192)</f>
        <v>744341.22</v>
      </c>
      <c r="H193" s="24"/>
    </row>
    <row r="194" spans="1:8" s="5" customFormat="1" ht="13.5" thickBot="1">
      <c r="A194" s="53"/>
      <c r="B194" s="4"/>
      <c r="C194" s="4"/>
      <c r="D194" s="4"/>
      <c r="E194" s="4"/>
      <c r="F194" s="54">
        <f>F189+F191+F193</f>
        <v>8909780.54</v>
      </c>
      <c r="G194" s="54">
        <f>G189+G191+G193</f>
        <v>4854069.98</v>
      </c>
      <c r="H194" s="14"/>
    </row>
  </sheetData>
  <sheetProtection/>
  <mergeCells count="9">
    <mergeCell ref="A165:H165"/>
    <mergeCell ref="A184:G184"/>
    <mergeCell ref="A142:G142"/>
    <mergeCell ref="A153:G153"/>
    <mergeCell ref="A1:G1"/>
    <mergeCell ref="A14:G14"/>
    <mergeCell ref="A109:G109"/>
    <mergeCell ref="A120:G120"/>
    <mergeCell ref="A130:G1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97">
      <selection activeCell="I110" sqref="I110"/>
    </sheetView>
  </sheetViews>
  <sheetFormatPr defaultColWidth="9.140625" defaultRowHeight="12.75"/>
  <cols>
    <col min="1" max="1" width="63.00390625" style="0" customWidth="1"/>
    <col min="3" max="3" width="8.00390625" style="0" customWidth="1"/>
    <col min="4" max="4" width="6.421875" style="0" bestFit="1" customWidth="1"/>
    <col min="5" max="5" width="9.00390625" style="0" bestFit="1" customWidth="1"/>
    <col min="6" max="6" width="13.421875" style="0" customWidth="1"/>
    <col min="7" max="7" width="12.57421875" style="0" customWidth="1"/>
    <col min="8" max="8" width="11.7109375" style="0" bestFit="1" customWidth="1"/>
    <col min="9" max="9" width="10.140625" style="0" bestFit="1" customWidth="1"/>
    <col min="10" max="10" width="3.57421875" style="0" bestFit="1" customWidth="1"/>
  </cols>
  <sheetData>
    <row r="1" spans="4:7" ht="12.75">
      <c r="D1" s="272"/>
      <c r="E1" s="273"/>
      <c r="F1" s="273"/>
      <c r="G1" s="273"/>
    </row>
    <row r="2" spans="1:10" ht="12.75" customHeight="1">
      <c r="A2" s="271" t="s">
        <v>546</v>
      </c>
      <c r="B2" s="271"/>
      <c r="C2" s="271"/>
      <c r="D2" s="271"/>
      <c r="E2" s="271"/>
      <c r="F2" s="271"/>
      <c r="G2" s="271"/>
      <c r="H2" s="271"/>
      <c r="I2" s="271"/>
      <c r="J2" s="271"/>
    </row>
    <row r="5" ht="13.5" thickBot="1"/>
    <row r="6" spans="1:10" s="76" customFormat="1" ht="23.25" thickBot="1">
      <c r="A6" s="55" t="s">
        <v>5</v>
      </c>
      <c r="B6" s="56" t="s">
        <v>4</v>
      </c>
      <c r="C6" s="56" t="s">
        <v>3</v>
      </c>
      <c r="D6" s="56" t="s">
        <v>45</v>
      </c>
      <c r="E6" s="56" t="s">
        <v>46</v>
      </c>
      <c r="F6" s="56" t="s">
        <v>47</v>
      </c>
      <c r="G6" s="56" t="s">
        <v>547</v>
      </c>
      <c r="H6" s="56" t="s">
        <v>48</v>
      </c>
      <c r="I6" s="145" t="s">
        <v>129</v>
      </c>
      <c r="J6" s="75" t="s">
        <v>65</v>
      </c>
    </row>
    <row r="7" spans="1:10" ht="13.5" thickBot="1">
      <c r="A7" s="38" t="s">
        <v>8</v>
      </c>
      <c r="B7" s="39" t="s">
        <v>7</v>
      </c>
      <c r="C7" s="39" t="s">
        <v>6</v>
      </c>
      <c r="D7" s="39" t="s">
        <v>548</v>
      </c>
      <c r="E7" s="39" t="s">
        <v>549</v>
      </c>
      <c r="F7" s="21">
        <v>4955125.66</v>
      </c>
      <c r="G7" s="21">
        <v>2699564.45</v>
      </c>
      <c r="H7" s="21">
        <v>2255561.21</v>
      </c>
      <c r="I7" s="261">
        <f>F7-G7-H7</f>
        <v>0</v>
      </c>
      <c r="J7" s="57" t="s">
        <v>38</v>
      </c>
    </row>
    <row r="8" spans="1:10" s="5" customFormat="1" ht="13.5" thickBot="1">
      <c r="A8" s="28"/>
      <c r="B8" s="29"/>
      <c r="C8" s="29"/>
      <c r="D8" s="29"/>
      <c r="E8" s="29"/>
      <c r="F8" s="23">
        <f>SUM(F7)</f>
        <v>4955125.66</v>
      </c>
      <c r="G8" s="23">
        <f>SUM(G7)</f>
        <v>2699564.45</v>
      </c>
      <c r="H8" s="23">
        <f>SUM(H7)</f>
        <v>2255561.21</v>
      </c>
      <c r="I8" s="262">
        <f>SUM(I7)</f>
        <v>0</v>
      </c>
      <c r="J8" s="14"/>
    </row>
    <row r="9" spans="1:10" ht="13.5" thickBot="1">
      <c r="A9" s="38" t="s">
        <v>9</v>
      </c>
      <c r="B9" s="39" t="s">
        <v>49</v>
      </c>
      <c r="C9" s="39" t="s">
        <v>10</v>
      </c>
      <c r="D9" s="39" t="s">
        <v>550</v>
      </c>
      <c r="E9" s="39" t="s">
        <v>551</v>
      </c>
      <c r="F9" s="21">
        <v>2588395.84</v>
      </c>
      <c r="G9" s="21">
        <v>1410164.31</v>
      </c>
      <c r="H9" s="21">
        <v>1178231.53</v>
      </c>
      <c r="I9" s="261">
        <f>F9-G9-H9</f>
        <v>0</v>
      </c>
      <c r="J9" s="57" t="s">
        <v>38</v>
      </c>
    </row>
    <row r="10" spans="1:10" s="5" customFormat="1" ht="13.5" thickBot="1">
      <c r="A10" s="28"/>
      <c r="B10" s="29"/>
      <c r="C10" s="29"/>
      <c r="D10" s="29"/>
      <c r="E10" s="29"/>
      <c r="F10" s="23">
        <f>SUM(F9)</f>
        <v>2588395.84</v>
      </c>
      <c r="G10" s="23">
        <f>SUM(G9)</f>
        <v>1410164.31</v>
      </c>
      <c r="H10" s="23">
        <f>SUM(H9)</f>
        <v>1178231.53</v>
      </c>
      <c r="I10" s="262">
        <f>I9</f>
        <v>0</v>
      </c>
      <c r="J10" s="14"/>
    </row>
    <row r="11" spans="1:10" ht="13.5" thickBot="1">
      <c r="A11" s="38" t="s">
        <v>29</v>
      </c>
      <c r="B11" s="39" t="s">
        <v>68</v>
      </c>
      <c r="C11" s="39" t="s">
        <v>30</v>
      </c>
      <c r="D11" s="39" t="s">
        <v>307</v>
      </c>
      <c r="E11" s="39" t="s">
        <v>551</v>
      </c>
      <c r="F11" s="21">
        <v>1366259.04</v>
      </c>
      <c r="G11" s="21">
        <v>744341.22</v>
      </c>
      <c r="H11" s="21">
        <v>621917.82</v>
      </c>
      <c r="I11" s="261">
        <f>F11-G11-H11</f>
        <v>0</v>
      </c>
      <c r="J11" s="57" t="s">
        <v>38</v>
      </c>
    </row>
    <row r="12" spans="1:10" s="5" customFormat="1" ht="13.5" thickBot="1">
      <c r="A12" s="53"/>
      <c r="B12" s="4"/>
      <c r="C12" s="4"/>
      <c r="D12" s="4"/>
      <c r="E12" s="4"/>
      <c r="F12" s="54">
        <f>SUM(F11)</f>
        <v>1366259.04</v>
      </c>
      <c r="G12" s="124">
        <f>SUM(G11)</f>
        <v>744341.22</v>
      </c>
      <c r="H12" s="54">
        <f>SUM(H11)</f>
        <v>621917.82</v>
      </c>
      <c r="I12" s="263"/>
      <c r="J12" s="14"/>
    </row>
    <row r="13" spans="1:10" s="5" customFormat="1" ht="13.5" thickBot="1">
      <c r="A13" s="53"/>
      <c r="B13" s="4"/>
      <c r="C13" s="4"/>
      <c r="D13" s="4"/>
      <c r="E13" s="4"/>
      <c r="F13" s="54">
        <f>F8+F10+F12</f>
        <v>8909780.54</v>
      </c>
      <c r="G13" s="54">
        <f>G8+G10+G12</f>
        <v>4854069.98</v>
      </c>
      <c r="H13" s="54">
        <f>H8+H10+H12</f>
        <v>4055710.56</v>
      </c>
      <c r="I13" s="264"/>
      <c r="J13" s="14"/>
    </row>
    <row r="17" spans="1:10" ht="12.75" customHeight="1">
      <c r="A17" s="271" t="s">
        <v>552</v>
      </c>
      <c r="B17" s="271"/>
      <c r="C17" s="271"/>
      <c r="D17" s="271"/>
      <c r="E17" s="271"/>
      <c r="F17" s="271"/>
      <c r="G17" s="271"/>
      <c r="H17" s="271"/>
      <c r="I17" s="271"/>
      <c r="J17" s="271"/>
    </row>
    <row r="20" ht="13.5" thickBot="1"/>
    <row r="21" spans="1:11" s="76" customFormat="1" ht="90.75" thickBot="1">
      <c r="A21" s="55" t="s">
        <v>5</v>
      </c>
      <c r="B21" s="56" t="s">
        <v>4</v>
      </c>
      <c r="C21" s="56" t="s">
        <v>3</v>
      </c>
      <c r="D21" s="56" t="s">
        <v>45</v>
      </c>
      <c r="E21" s="56" t="s">
        <v>46</v>
      </c>
      <c r="F21" s="56" t="s">
        <v>47</v>
      </c>
      <c r="G21" s="56" t="s">
        <v>48</v>
      </c>
      <c r="H21" s="56" t="s">
        <v>0</v>
      </c>
      <c r="I21" s="56" t="s">
        <v>1</v>
      </c>
      <c r="J21" s="56" t="s">
        <v>2</v>
      </c>
      <c r="K21" s="75" t="s">
        <v>65</v>
      </c>
    </row>
    <row r="22" spans="1:11" ht="12.75">
      <c r="A22" s="36" t="s">
        <v>8</v>
      </c>
      <c r="B22" s="37" t="s">
        <v>7</v>
      </c>
      <c r="C22" s="37" t="s">
        <v>6</v>
      </c>
      <c r="D22" s="37" t="s">
        <v>553</v>
      </c>
      <c r="E22" s="37" t="s">
        <v>554</v>
      </c>
      <c r="F22" s="12">
        <v>4991657.91</v>
      </c>
      <c r="G22" s="12">
        <v>4991657.91</v>
      </c>
      <c r="H22" s="37" t="s">
        <v>39</v>
      </c>
      <c r="I22" s="37" t="s">
        <v>39</v>
      </c>
      <c r="J22" s="37" t="s">
        <v>39</v>
      </c>
      <c r="K22" s="163" t="s">
        <v>38</v>
      </c>
    </row>
    <row r="23" spans="1:11" ht="12.75">
      <c r="A23" s="32" t="s">
        <v>8</v>
      </c>
      <c r="B23" s="33" t="s">
        <v>7</v>
      </c>
      <c r="C23" s="33" t="s">
        <v>6</v>
      </c>
      <c r="D23" s="33" t="s">
        <v>555</v>
      </c>
      <c r="E23" s="33" t="s">
        <v>554</v>
      </c>
      <c r="F23" s="3">
        <v>326912.08</v>
      </c>
      <c r="G23" s="3">
        <v>326912.08</v>
      </c>
      <c r="H23" s="33" t="s">
        <v>39</v>
      </c>
      <c r="I23" s="33" t="s">
        <v>39</v>
      </c>
      <c r="J23" s="33" t="s">
        <v>39</v>
      </c>
      <c r="K23" s="92" t="s">
        <v>138</v>
      </c>
    </row>
    <row r="24" spans="1:11" ht="13.5" thickBot="1">
      <c r="A24" s="34" t="s">
        <v>8</v>
      </c>
      <c r="B24" s="35" t="s">
        <v>7</v>
      </c>
      <c r="C24" s="35" t="s">
        <v>6</v>
      </c>
      <c r="D24" s="35" t="s">
        <v>556</v>
      </c>
      <c r="E24" s="35" t="s">
        <v>554</v>
      </c>
      <c r="F24" s="17">
        <v>494857.13</v>
      </c>
      <c r="G24" s="17">
        <v>494857.13</v>
      </c>
      <c r="H24" s="35" t="s">
        <v>39</v>
      </c>
      <c r="I24" s="35" t="s">
        <v>39</v>
      </c>
      <c r="J24" s="35" t="s">
        <v>39</v>
      </c>
      <c r="K24" s="90" t="s">
        <v>66</v>
      </c>
    </row>
    <row r="25" spans="1:11" s="5" customFormat="1" ht="13.5" thickBot="1">
      <c r="A25" s="28"/>
      <c r="B25" s="29"/>
      <c r="C25" s="29"/>
      <c r="D25" s="29"/>
      <c r="E25" s="29"/>
      <c r="F25" s="23">
        <f>SUM(F22:F24)</f>
        <v>5813427.12</v>
      </c>
      <c r="G25" s="23">
        <f>SUM(G22:G24)</f>
        <v>5813427.12</v>
      </c>
      <c r="H25" s="29"/>
      <c r="I25" s="29"/>
      <c r="J25" s="29"/>
      <c r="K25" s="91"/>
    </row>
    <row r="26" spans="1:11" ht="12.75">
      <c r="A26" s="36" t="s">
        <v>9</v>
      </c>
      <c r="B26" s="37" t="s">
        <v>49</v>
      </c>
      <c r="C26" s="37" t="s">
        <v>10</v>
      </c>
      <c r="D26" s="37" t="s">
        <v>557</v>
      </c>
      <c r="E26" s="37" t="s">
        <v>554</v>
      </c>
      <c r="F26" s="12">
        <v>2932576.05</v>
      </c>
      <c r="G26" s="12">
        <v>2932576.05</v>
      </c>
      <c r="H26" s="37" t="s">
        <v>39</v>
      </c>
      <c r="I26" s="37" t="s">
        <v>39</v>
      </c>
      <c r="J26" s="37" t="s">
        <v>39</v>
      </c>
      <c r="K26" s="163" t="s">
        <v>38</v>
      </c>
    </row>
    <row r="27" spans="1:11" ht="12.75">
      <c r="A27" s="32" t="s">
        <v>9</v>
      </c>
      <c r="B27" s="33" t="s">
        <v>49</v>
      </c>
      <c r="C27" s="33" t="s">
        <v>10</v>
      </c>
      <c r="D27" s="33" t="s">
        <v>558</v>
      </c>
      <c r="E27" s="33" t="s">
        <v>554</v>
      </c>
      <c r="F27" s="3">
        <v>331712.15</v>
      </c>
      <c r="G27" s="3">
        <v>331712.15</v>
      </c>
      <c r="H27" s="33" t="s">
        <v>39</v>
      </c>
      <c r="I27" s="33" t="s">
        <v>39</v>
      </c>
      <c r="J27" s="33" t="s">
        <v>39</v>
      </c>
      <c r="K27" s="92" t="s">
        <v>138</v>
      </c>
    </row>
    <row r="28" spans="1:11" ht="12.75">
      <c r="A28" s="32" t="s">
        <v>9</v>
      </c>
      <c r="B28" s="33" t="s">
        <v>49</v>
      </c>
      <c r="C28" s="33" t="s">
        <v>10</v>
      </c>
      <c r="D28" s="33" t="s">
        <v>559</v>
      </c>
      <c r="E28" s="33" t="s">
        <v>554</v>
      </c>
      <c r="F28" s="3">
        <v>1268602.63</v>
      </c>
      <c r="G28" s="3">
        <v>1268602.63</v>
      </c>
      <c r="H28" s="33" t="s">
        <v>39</v>
      </c>
      <c r="I28" s="33" t="s">
        <v>39</v>
      </c>
      <c r="J28" s="33" t="s">
        <v>39</v>
      </c>
      <c r="K28" s="92" t="s">
        <v>66</v>
      </c>
    </row>
    <row r="29" spans="1:11" ht="13.5" thickBot="1">
      <c r="A29" s="34" t="s">
        <v>9</v>
      </c>
      <c r="B29" s="35" t="s">
        <v>49</v>
      </c>
      <c r="C29" s="35" t="s">
        <v>10</v>
      </c>
      <c r="D29" s="35" t="s">
        <v>560</v>
      </c>
      <c r="E29" s="35" t="s">
        <v>554</v>
      </c>
      <c r="F29" s="17">
        <v>47359.62</v>
      </c>
      <c r="G29" s="17">
        <v>47359.62</v>
      </c>
      <c r="H29" s="35" t="s">
        <v>39</v>
      </c>
      <c r="I29" s="35" t="s">
        <v>39</v>
      </c>
      <c r="J29" s="35" t="s">
        <v>39</v>
      </c>
      <c r="K29" s="90" t="s">
        <v>191</v>
      </c>
    </row>
    <row r="30" spans="1:11" s="5" customFormat="1" ht="13.5" thickBot="1">
      <c r="A30" s="53"/>
      <c r="B30" s="4"/>
      <c r="C30" s="4"/>
      <c r="D30" s="4"/>
      <c r="E30" s="4"/>
      <c r="F30" s="54">
        <f>SUM(F26:F29)</f>
        <v>4580250.45</v>
      </c>
      <c r="G30" s="54">
        <f>SUM(G26:G29)</f>
        <v>4580250.45</v>
      </c>
      <c r="H30" s="4"/>
      <c r="I30" s="4"/>
      <c r="J30" s="4"/>
      <c r="K30" s="14"/>
    </row>
    <row r="31" spans="1:11" ht="12.75">
      <c r="A31" s="36" t="s">
        <v>11</v>
      </c>
      <c r="B31" s="37" t="s">
        <v>50</v>
      </c>
      <c r="C31" s="37" t="s">
        <v>12</v>
      </c>
      <c r="D31" s="37" t="s">
        <v>561</v>
      </c>
      <c r="E31" s="37" t="s">
        <v>554</v>
      </c>
      <c r="F31" s="12">
        <v>933682.57</v>
      </c>
      <c r="G31" s="12">
        <v>913933.94</v>
      </c>
      <c r="H31" s="37" t="s">
        <v>561</v>
      </c>
      <c r="I31" s="37" t="s">
        <v>562</v>
      </c>
      <c r="J31" s="265">
        <v>19748.63</v>
      </c>
      <c r="K31" s="163" t="s">
        <v>38</v>
      </c>
    </row>
    <row r="32" spans="1:11" ht="12.75">
      <c r="A32" s="32" t="s">
        <v>11</v>
      </c>
      <c r="B32" s="33" t="s">
        <v>50</v>
      </c>
      <c r="C32" s="33" t="s">
        <v>12</v>
      </c>
      <c r="D32" s="33" t="s">
        <v>563</v>
      </c>
      <c r="E32" s="33" t="s">
        <v>554</v>
      </c>
      <c r="F32" s="3">
        <v>17319.96</v>
      </c>
      <c r="G32" s="3">
        <v>8659.98</v>
      </c>
      <c r="H32" s="33" t="s">
        <v>563</v>
      </c>
      <c r="I32" s="33" t="s">
        <v>562</v>
      </c>
      <c r="J32" s="266">
        <v>8659.98</v>
      </c>
      <c r="K32" s="92" t="s">
        <v>138</v>
      </c>
    </row>
    <row r="33" spans="1:11" ht="13.5" thickBot="1">
      <c r="A33" s="34" t="s">
        <v>11</v>
      </c>
      <c r="B33" s="35" t="s">
        <v>50</v>
      </c>
      <c r="C33" s="35" t="s">
        <v>12</v>
      </c>
      <c r="D33" s="35" t="s">
        <v>564</v>
      </c>
      <c r="E33" s="35" t="s">
        <v>554</v>
      </c>
      <c r="F33" s="17">
        <v>191424</v>
      </c>
      <c r="G33" s="17">
        <v>172359</v>
      </c>
      <c r="H33" s="35" t="s">
        <v>564</v>
      </c>
      <c r="I33" s="35" t="s">
        <v>562</v>
      </c>
      <c r="J33" s="267">
        <v>19065</v>
      </c>
      <c r="K33" s="90" t="s">
        <v>66</v>
      </c>
    </row>
    <row r="34" spans="1:11" s="5" customFormat="1" ht="13.5" thickBot="1">
      <c r="A34" s="28"/>
      <c r="B34" s="29"/>
      <c r="C34" s="29"/>
      <c r="D34" s="29"/>
      <c r="E34" s="29"/>
      <c r="F34" s="23">
        <f>SUM(F31:F33)</f>
        <v>1142426.5299999998</v>
      </c>
      <c r="G34" s="23">
        <f>SUM(G31:G33)</f>
        <v>1094952.92</v>
      </c>
      <c r="H34" s="29"/>
      <c r="I34" s="29"/>
      <c r="J34" s="268">
        <f>SUM(J31:J33)</f>
        <v>47473.61</v>
      </c>
      <c r="K34" s="91"/>
    </row>
    <row r="35" spans="1:11" ht="12.75">
      <c r="A35" s="36" t="s">
        <v>13</v>
      </c>
      <c r="B35" s="37" t="s">
        <v>51</v>
      </c>
      <c r="C35" s="37" t="s">
        <v>14</v>
      </c>
      <c r="D35" s="37" t="s">
        <v>565</v>
      </c>
      <c r="E35" s="37" t="s">
        <v>554</v>
      </c>
      <c r="F35" s="12">
        <v>519322.38</v>
      </c>
      <c r="G35" s="12">
        <v>519322.38</v>
      </c>
      <c r="H35" s="37" t="s">
        <v>39</v>
      </c>
      <c r="I35" s="37" t="s">
        <v>39</v>
      </c>
      <c r="J35" s="37" t="s">
        <v>39</v>
      </c>
      <c r="K35" s="163" t="s">
        <v>38</v>
      </c>
    </row>
    <row r="36" spans="1:11" ht="12.75">
      <c r="A36" s="32" t="s">
        <v>13</v>
      </c>
      <c r="B36" s="33" t="s">
        <v>51</v>
      </c>
      <c r="C36" s="33" t="s">
        <v>14</v>
      </c>
      <c r="D36" s="33" t="s">
        <v>566</v>
      </c>
      <c r="E36" s="33" t="s">
        <v>554</v>
      </c>
      <c r="F36" s="3">
        <v>171082.13</v>
      </c>
      <c r="G36" s="3">
        <v>171082.13</v>
      </c>
      <c r="H36" s="33" t="s">
        <v>39</v>
      </c>
      <c r="I36" s="33" t="s">
        <v>39</v>
      </c>
      <c r="J36" s="33" t="s">
        <v>39</v>
      </c>
      <c r="K36" s="92" t="s">
        <v>138</v>
      </c>
    </row>
    <row r="37" spans="1:11" ht="12.75">
      <c r="A37" s="32" t="s">
        <v>13</v>
      </c>
      <c r="B37" s="33" t="s">
        <v>51</v>
      </c>
      <c r="C37" s="33" t="s">
        <v>14</v>
      </c>
      <c r="D37" s="33" t="s">
        <v>567</v>
      </c>
      <c r="E37" s="33" t="s">
        <v>554</v>
      </c>
      <c r="F37" s="3">
        <v>187592</v>
      </c>
      <c r="G37" s="3">
        <v>187592</v>
      </c>
      <c r="H37" s="33" t="s">
        <v>39</v>
      </c>
      <c r="I37" s="33" t="s">
        <v>39</v>
      </c>
      <c r="J37" s="33" t="s">
        <v>39</v>
      </c>
      <c r="K37" s="92" t="s">
        <v>66</v>
      </c>
    </row>
    <row r="38" spans="1:11" ht="13.5" thickBot="1">
      <c r="A38" s="34" t="s">
        <v>13</v>
      </c>
      <c r="B38" s="35" t="s">
        <v>51</v>
      </c>
      <c r="C38" s="35" t="s">
        <v>14</v>
      </c>
      <c r="D38" s="35" t="s">
        <v>568</v>
      </c>
      <c r="E38" s="35" t="s">
        <v>554</v>
      </c>
      <c r="F38" s="17">
        <v>45239.04</v>
      </c>
      <c r="G38" s="17">
        <v>45239.04</v>
      </c>
      <c r="H38" s="35" t="s">
        <v>39</v>
      </c>
      <c r="I38" s="35" t="s">
        <v>39</v>
      </c>
      <c r="J38" s="35" t="s">
        <v>39</v>
      </c>
      <c r="K38" s="90" t="s">
        <v>191</v>
      </c>
    </row>
    <row r="39" spans="1:11" s="5" customFormat="1" ht="13.5" thickBot="1">
      <c r="A39" s="28"/>
      <c r="B39" s="29"/>
      <c r="C39" s="29"/>
      <c r="D39" s="29"/>
      <c r="E39" s="29"/>
      <c r="F39" s="23">
        <f>SUM(F35:F38)</f>
        <v>923235.55</v>
      </c>
      <c r="G39" s="23">
        <f>SUM(G35:G38)</f>
        <v>923235.55</v>
      </c>
      <c r="H39" s="29"/>
      <c r="I39" s="29"/>
      <c r="J39" s="29"/>
      <c r="K39" s="91"/>
    </row>
    <row r="40" spans="1:11" ht="12.75">
      <c r="A40" s="36" t="s">
        <v>15</v>
      </c>
      <c r="B40" s="37" t="s">
        <v>52</v>
      </c>
      <c r="C40" s="37" t="s">
        <v>16</v>
      </c>
      <c r="D40" s="37" t="s">
        <v>569</v>
      </c>
      <c r="E40" s="37" t="s">
        <v>554</v>
      </c>
      <c r="F40" s="12">
        <v>847802.42</v>
      </c>
      <c r="G40" s="12">
        <v>847802.42</v>
      </c>
      <c r="H40" s="37" t="s">
        <v>39</v>
      </c>
      <c r="I40" s="37" t="s">
        <v>39</v>
      </c>
      <c r="J40" s="37" t="s">
        <v>39</v>
      </c>
      <c r="K40" s="163" t="s">
        <v>38</v>
      </c>
    </row>
    <row r="41" spans="1:11" ht="12.75">
      <c r="A41" s="32" t="s">
        <v>15</v>
      </c>
      <c r="B41" s="33" t="s">
        <v>52</v>
      </c>
      <c r="C41" s="33" t="s">
        <v>16</v>
      </c>
      <c r="D41" s="33" t="s">
        <v>570</v>
      </c>
      <c r="E41" s="33" t="s">
        <v>554</v>
      </c>
      <c r="F41" s="3">
        <v>35996.9</v>
      </c>
      <c r="G41" s="3">
        <v>35996.9</v>
      </c>
      <c r="H41" s="33" t="s">
        <v>39</v>
      </c>
      <c r="I41" s="33" t="s">
        <v>39</v>
      </c>
      <c r="J41" s="33" t="s">
        <v>39</v>
      </c>
      <c r="K41" s="92" t="s">
        <v>138</v>
      </c>
    </row>
    <row r="42" spans="1:11" ht="13.5" thickBot="1">
      <c r="A42" s="34" t="s">
        <v>15</v>
      </c>
      <c r="B42" s="35" t="s">
        <v>52</v>
      </c>
      <c r="C42" s="35" t="s">
        <v>16</v>
      </c>
      <c r="D42" s="35" t="s">
        <v>571</v>
      </c>
      <c r="E42" s="35" t="s">
        <v>554</v>
      </c>
      <c r="F42" s="17">
        <v>299079</v>
      </c>
      <c r="G42" s="17">
        <v>299079</v>
      </c>
      <c r="H42" s="35" t="s">
        <v>39</v>
      </c>
      <c r="I42" s="35" t="s">
        <v>39</v>
      </c>
      <c r="J42" s="35" t="s">
        <v>39</v>
      </c>
      <c r="K42" s="90" t="s">
        <v>66</v>
      </c>
    </row>
    <row r="43" spans="1:11" s="5" customFormat="1" ht="13.5" thickBot="1">
      <c r="A43" s="28"/>
      <c r="B43" s="29"/>
      <c r="C43" s="29"/>
      <c r="D43" s="29"/>
      <c r="E43" s="29"/>
      <c r="F43" s="23">
        <f>SUM(F40:F42)</f>
        <v>1182878.32</v>
      </c>
      <c r="G43" s="23">
        <f>SUM(G40:G42)</f>
        <v>1182878.32</v>
      </c>
      <c r="H43" s="29"/>
      <c r="I43" s="29"/>
      <c r="J43" s="29"/>
      <c r="K43" s="91"/>
    </row>
    <row r="44" spans="1:11" ht="12.75">
      <c r="A44" s="36" t="s">
        <v>17</v>
      </c>
      <c r="B44" s="37" t="s">
        <v>53</v>
      </c>
      <c r="C44" s="37" t="s">
        <v>18</v>
      </c>
      <c r="D44" s="37" t="s">
        <v>572</v>
      </c>
      <c r="E44" s="37" t="s">
        <v>554</v>
      </c>
      <c r="F44" s="12">
        <v>1340775.59</v>
      </c>
      <c r="G44" s="12">
        <v>1340775.59</v>
      </c>
      <c r="H44" s="37" t="s">
        <v>39</v>
      </c>
      <c r="I44" s="37" t="s">
        <v>39</v>
      </c>
      <c r="J44" s="37" t="s">
        <v>39</v>
      </c>
      <c r="K44" s="163" t="s">
        <v>38</v>
      </c>
    </row>
    <row r="45" spans="1:11" ht="12.75">
      <c r="A45" s="32" t="s">
        <v>17</v>
      </c>
      <c r="B45" s="33" t="s">
        <v>53</v>
      </c>
      <c r="C45" s="33" t="s">
        <v>18</v>
      </c>
      <c r="D45" s="33" t="s">
        <v>573</v>
      </c>
      <c r="E45" s="33" t="s">
        <v>554</v>
      </c>
      <c r="F45" s="3">
        <v>578503.7</v>
      </c>
      <c r="G45" s="3">
        <v>578503.7</v>
      </c>
      <c r="H45" s="33" t="s">
        <v>39</v>
      </c>
      <c r="I45" s="33" t="s">
        <v>39</v>
      </c>
      <c r="J45" s="33" t="s">
        <v>39</v>
      </c>
      <c r="K45" s="92" t="s">
        <v>138</v>
      </c>
    </row>
    <row r="46" spans="1:11" ht="13.5" thickBot="1">
      <c r="A46" s="34" t="s">
        <v>17</v>
      </c>
      <c r="B46" s="35" t="s">
        <v>53</v>
      </c>
      <c r="C46" s="35" t="s">
        <v>18</v>
      </c>
      <c r="D46" s="35" t="s">
        <v>394</v>
      </c>
      <c r="E46" s="35" t="s">
        <v>554</v>
      </c>
      <c r="F46" s="17">
        <v>16929</v>
      </c>
      <c r="G46" s="17">
        <v>16929</v>
      </c>
      <c r="H46" s="35" t="s">
        <v>39</v>
      </c>
      <c r="I46" s="35" t="s">
        <v>39</v>
      </c>
      <c r="J46" s="35" t="s">
        <v>39</v>
      </c>
      <c r="K46" s="90" t="s">
        <v>66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1936208.29</v>
      </c>
      <c r="G47" s="23">
        <f>SUM(G44:G46)</f>
        <v>1936208.29</v>
      </c>
      <c r="H47" s="29"/>
      <c r="I47" s="29"/>
      <c r="J47" s="29"/>
      <c r="K47" s="91"/>
    </row>
    <row r="48" spans="1:11" ht="12.75">
      <c r="A48" s="31" t="s">
        <v>19</v>
      </c>
      <c r="B48" s="137" t="s">
        <v>54</v>
      </c>
      <c r="C48" s="137" t="s">
        <v>20</v>
      </c>
      <c r="D48" s="137" t="s">
        <v>565</v>
      </c>
      <c r="E48" s="137" t="s">
        <v>554</v>
      </c>
      <c r="F48" s="138">
        <v>49729.63</v>
      </c>
      <c r="G48" s="138">
        <v>49729.63</v>
      </c>
      <c r="H48" s="137" t="s">
        <v>39</v>
      </c>
      <c r="I48" s="137" t="s">
        <v>39</v>
      </c>
      <c r="J48" s="137" t="s">
        <v>39</v>
      </c>
      <c r="K48" s="93" t="s">
        <v>38</v>
      </c>
    </row>
    <row r="49" spans="1:11" ht="12.75">
      <c r="A49" s="32" t="s">
        <v>19</v>
      </c>
      <c r="B49" s="33" t="s">
        <v>54</v>
      </c>
      <c r="C49" s="33" t="s">
        <v>20</v>
      </c>
      <c r="D49" s="33" t="s">
        <v>574</v>
      </c>
      <c r="E49" s="33" t="s">
        <v>554</v>
      </c>
      <c r="F49" s="3">
        <v>30742.88</v>
      </c>
      <c r="G49" s="3">
        <v>30742.88</v>
      </c>
      <c r="H49" s="33" t="s">
        <v>39</v>
      </c>
      <c r="I49" s="33" t="s">
        <v>39</v>
      </c>
      <c r="J49" s="33" t="s">
        <v>39</v>
      </c>
      <c r="K49" s="92" t="s">
        <v>138</v>
      </c>
    </row>
    <row r="50" spans="1:11" ht="13.5" thickBot="1">
      <c r="A50" s="34" t="s">
        <v>19</v>
      </c>
      <c r="B50" s="35" t="s">
        <v>54</v>
      </c>
      <c r="C50" s="35" t="s">
        <v>20</v>
      </c>
      <c r="D50" s="35" t="s">
        <v>362</v>
      </c>
      <c r="E50" s="35" t="s">
        <v>554</v>
      </c>
      <c r="F50" s="17">
        <v>29361.52</v>
      </c>
      <c r="G50" s="17">
        <v>29361.52</v>
      </c>
      <c r="H50" s="35" t="s">
        <v>39</v>
      </c>
      <c r="I50" s="35" t="s">
        <v>39</v>
      </c>
      <c r="J50" s="35" t="s">
        <v>39</v>
      </c>
      <c r="K50" s="90" t="s">
        <v>66</v>
      </c>
    </row>
    <row r="51" spans="1:11" s="5" customFormat="1" ht="13.5" thickBot="1">
      <c r="A51" s="53"/>
      <c r="B51" s="4"/>
      <c r="C51" s="4"/>
      <c r="D51" s="4"/>
      <c r="E51" s="4"/>
      <c r="F51" s="54">
        <f>SUM(F48:F50)</f>
        <v>109834.03</v>
      </c>
      <c r="G51" s="54">
        <f>SUM(G48:G50)</f>
        <v>109834.03</v>
      </c>
      <c r="H51" s="4"/>
      <c r="I51" s="4"/>
      <c r="J51" s="4"/>
      <c r="K51" s="14"/>
    </row>
    <row r="52" spans="1:11" ht="12.75">
      <c r="A52" s="36" t="s">
        <v>21</v>
      </c>
      <c r="B52" s="37" t="s">
        <v>55</v>
      </c>
      <c r="C52" s="37" t="s">
        <v>22</v>
      </c>
      <c r="D52" s="37" t="s">
        <v>575</v>
      </c>
      <c r="E52" s="37" t="s">
        <v>554</v>
      </c>
      <c r="F52" s="12">
        <v>67804.72</v>
      </c>
      <c r="G52" s="12">
        <v>67804.72</v>
      </c>
      <c r="H52" s="37" t="s">
        <v>39</v>
      </c>
      <c r="I52" s="37" t="s">
        <v>39</v>
      </c>
      <c r="J52" s="37" t="s">
        <v>39</v>
      </c>
      <c r="K52" s="163" t="s">
        <v>38</v>
      </c>
    </row>
    <row r="53" spans="1:11" ht="13.5" thickBot="1">
      <c r="A53" s="34" t="s">
        <v>21</v>
      </c>
      <c r="B53" s="35" t="s">
        <v>55</v>
      </c>
      <c r="C53" s="35" t="s">
        <v>22</v>
      </c>
      <c r="D53" s="35" t="s">
        <v>576</v>
      </c>
      <c r="E53" s="35" t="s">
        <v>554</v>
      </c>
      <c r="F53" s="17">
        <v>201001.02</v>
      </c>
      <c r="G53" s="17">
        <v>201001.02</v>
      </c>
      <c r="H53" s="35" t="s">
        <v>39</v>
      </c>
      <c r="I53" s="35" t="s">
        <v>39</v>
      </c>
      <c r="J53" s="35" t="s">
        <v>39</v>
      </c>
      <c r="K53" s="90" t="s">
        <v>66</v>
      </c>
    </row>
    <row r="54" spans="1:11" s="5" customFormat="1" ht="13.5" thickBot="1">
      <c r="A54" s="28"/>
      <c r="B54" s="29"/>
      <c r="C54" s="29"/>
      <c r="D54" s="29"/>
      <c r="E54" s="29"/>
      <c r="F54" s="23">
        <f>SUM(F52:F53)</f>
        <v>268805.74</v>
      </c>
      <c r="G54" s="23">
        <f>SUM(G52:G53)</f>
        <v>268805.74</v>
      </c>
      <c r="H54" s="29"/>
      <c r="I54" s="29"/>
      <c r="J54" s="29"/>
      <c r="K54" s="91"/>
    </row>
    <row r="55" spans="1:11" ht="13.5" thickBot="1">
      <c r="A55" s="38" t="s">
        <v>74</v>
      </c>
      <c r="B55" s="39" t="s">
        <v>57</v>
      </c>
      <c r="C55" s="39" t="s">
        <v>35</v>
      </c>
      <c r="D55" s="39" t="s">
        <v>577</v>
      </c>
      <c r="E55" s="39" t="s">
        <v>554</v>
      </c>
      <c r="F55" s="21">
        <v>203451.68</v>
      </c>
      <c r="G55" s="21">
        <v>203451.68</v>
      </c>
      <c r="H55" s="39" t="s">
        <v>39</v>
      </c>
      <c r="I55" s="39" t="s">
        <v>39</v>
      </c>
      <c r="J55" s="39" t="s">
        <v>39</v>
      </c>
      <c r="K55" s="94" t="s">
        <v>38</v>
      </c>
    </row>
    <row r="56" spans="1:11" s="5" customFormat="1" ht="13.5" thickBot="1">
      <c r="A56" s="28"/>
      <c r="B56" s="29"/>
      <c r="C56" s="29"/>
      <c r="D56" s="29"/>
      <c r="E56" s="29"/>
      <c r="F56" s="23">
        <f>SUM(F55)</f>
        <v>203451.68</v>
      </c>
      <c r="G56" s="23">
        <f>SUM(G55)</f>
        <v>203451.68</v>
      </c>
      <c r="H56" s="29"/>
      <c r="I56" s="29"/>
      <c r="J56" s="29"/>
      <c r="K56" s="91"/>
    </row>
    <row r="57" spans="1:11" ht="12.75">
      <c r="A57" s="36" t="s">
        <v>23</v>
      </c>
      <c r="B57" s="37" t="s">
        <v>58</v>
      </c>
      <c r="C57" s="37" t="s">
        <v>24</v>
      </c>
      <c r="D57" s="37" t="s">
        <v>578</v>
      </c>
      <c r="E57" s="37" t="s">
        <v>554</v>
      </c>
      <c r="F57" s="12">
        <v>343266.43</v>
      </c>
      <c r="G57" s="12">
        <v>343266.43</v>
      </c>
      <c r="H57" s="37" t="s">
        <v>39</v>
      </c>
      <c r="I57" s="37" t="s">
        <v>39</v>
      </c>
      <c r="J57" s="37" t="s">
        <v>39</v>
      </c>
      <c r="K57" s="163" t="s">
        <v>38</v>
      </c>
    </row>
    <row r="58" spans="1:11" ht="12.75">
      <c r="A58" s="32" t="s">
        <v>23</v>
      </c>
      <c r="B58" s="33" t="s">
        <v>58</v>
      </c>
      <c r="C58" s="33" t="s">
        <v>24</v>
      </c>
      <c r="D58" s="33" t="s">
        <v>579</v>
      </c>
      <c r="E58" s="33" t="s">
        <v>554</v>
      </c>
      <c r="F58" s="3">
        <v>129137.83</v>
      </c>
      <c r="G58" s="3">
        <v>129137.83</v>
      </c>
      <c r="H58" s="33" t="s">
        <v>39</v>
      </c>
      <c r="I58" s="33" t="s">
        <v>39</v>
      </c>
      <c r="J58" s="33" t="s">
        <v>39</v>
      </c>
      <c r="K58" s="92" t="s">
        <v>138</v>
      </c>
    </row>
    <row r="59" spans="1:11" ht="12.75">
      <c r="A59" s="32" t="s">
        <v>23</v>
      </c>
      <c r="B59" s="33" t="s">
        <v>58</v>
      </c>
      <c r="C59" s="33" t="s">
        <v>24</v>
      </c>
      <c r="D59" s="33" t="s">
        <v>580</v>
      </c>
      <c r="E59" s="33" t="s">
        <v>554</v>
      </c>
      <c r="F59" s="3">
        <v>235232.05</v>
      </c>
      <c r="G59" s="3">
        <v>235232.05</v>
      </c>
      <c r="H59" s="33" t="s">
        <v>39</v>
      </c>
      <c r="I59" s="33" t="s">
        <v>39</v>
      </c>
      <c r="J59" s="33" t="s">
        <v>39</v>
      </c>
      <c r="K59" s="92" t="s">
        <v>66</v>
      </c>
    </row>
    <row r="60" spans="1:11" ht="13.5" thickBot="1">
      <c r="A60" s="34" t="s">
        <v>23</v>
      </c>
      <c r="B60" s="35" t="s">
        <v>58</v>
      </c>
      <c r="C60" s="35" t="s">
        <v>24</v>
      </c>
      <c r="D60" s="35" t="s">
        <v>581</v>
      </c>
      <c r="E60" s="35" t="s">
        <v>554</v>
      </c>
      <c r="F60" s="17">
        <v>45003.42</v>
      </c>
      <c r="G60" s="17">
        <v>45003.42</v>
      </c>
      <c r="H60" s="35" t="s">
        <v>39</v>
      </c>
      <c r="I60" s="35" t="s">
        <v>39</v>
      </c>
      <c r="J60" s="35" t="s">
        <v>39</v>
      </c>
      <c r="K60" s="90" t="s">
        <v>191</v>
      </c>
    </row>
    <row r="61" spans="1:11" s="5" customFormat="1" ht="13.5" thickBot="1">
      <c r="A61" s="28"/>
      <c r="B61" s="29"/>
      <c r="C61" s="29"/>
      <c r="D61" s="29"/>
      <c r="E61" s="29"/>
      <c r="F61" s="23">
        <f>SUM(F57:F60)</f>
        <v>752639.7300000001</v>
      </c>
      <c r="G61" s="23">
        <f>SUM(G57:G60)</f>
        <v>752639.7300000001</v>
      </c>
      <c r="H61" s="29"/>
      <c r="I61" s="29"/>
      <c r="J61" s="29"/>
      <c r="K61" s="91"/>
    </row>
    <row r="62" spans="1:11" ht="12.75">
      <c r="A62" s="36" t="s">
        <v>25</v>
      </c>
      <c r="B62" s="37" t="s">
        <v>59</v>
      </c>
      <c r="C62" s="37" t="s">
        <v>26</v>
      </c>
      <c r="D62" s="37" t="s">
        <v>579</v>
      </c>
      <c r="E62" s="37" t="s">
        <v>554</v>
      </c>
      <c r="F62" s="12">
        <v>65619.13</v>
      </c>
      <c r="G62" s="12">
        <v>65619.13</v>
      </c>
      <c r="H62" s="37" t="s">
        <v>39</v>
      </c>
      <c r="I62" s="37" t="s">
        <v>39</v>
      </c>
      <c r="J62" s="37" t="s">
        <v>39</v>
      </c>
      <c r="K62" s="163" t="s">
        <v>38</v>
      </c>
    </row>
    <row r="63" spans="1:11" ht="13.5" thickBot="1">
      <c r="A63" s="34" t="s">
        <v>25</v>
      </c>
      <c r="B63" s="35" t="s">
        <v>59</v>
      </c>
      <c r="C63" s="35" t="s">
        <v>26</v>
      </c>
      <c r="D63" s="35" t="s">
        <v>581</v>
      </c>
      <c r="E63" s="35" t="s">
        <v>554</v>
      </c>
      <c r="F63" s="17">
        <v>115456.22</v>
      </c>
      <c r="G63" s="17">
        <v>115456.22</v>
      </c>
      <c r="H63" s="35" t="s">
        <v>39</v>
      </c>
      <c r="I63" s="35" t="s">
        <v>39</v>
      </c>
      <c r="J63" s="35" t="s">
        <v>39</v>
      </c>
      <c r="K63" s="90" t="s">
        <v>66</v>
      </c>
    </row>
    <row r="64" spans="1:11" s="5" customFormat="1" ht="13.5" thickBot="1">
      <c r="A64" s="53"/>
      <c r="B64" s="4"/>
      <c r="C64" s="4"/>
      <c r="D64" s="4"/>
      <c r="E64" s="4"/>
      <c r="F64" s="54">
        <f>SUM(F62:F63)</f>
        <v>181075.35</v>
      </c>
      <c r="G64" s="54">
        <f>SUM(G62:G63)</f>
        <v>181075.35</v>
      </c>
      <c r="H64" s="4"/>
      <c r="I64" s="4"/>
      <c r="J64" s="4"/>
      <c r="K64" s="14"/>
    </row>
    <row r="65" spans="1:11" ht="12.75">
      <c r="A65" s="36" t="s">
        <v>27</v>
      </c>
      <c r="B65" s="37" t="s">
        <v>67</v>
      </c>
      <c r="C65" s="37" t="s">
        <v>28</v>
      </c>
      <c r="D65" s="37" t="s">
        <v>582</v>
      </c>
      <c r="E65" s="37" t="s">
        <v>562</v>
      </c>
      <c r="F65" s="12">
        <v>41742.56</v>
      </c>
      <c r="G65" s="12">
        <v>41742.56</v>
      </c>
      <c r="H65" s="37" t="s">
        <v>39</v>
      </c>
      <c r="I65" s="37" t="s">
        <v>39</v>
      </c>
      <c r="J65" s="37" t="s">
        <v>39</v>
      </c>
      <c r="K65" s="163" t="s">
        <v>38</v>
      </c>
    </row>
    <row r="66" spans="1:11" ht="12.75">
      <c r="A66" s="32" t="s">
        <v>27</v>
      </c>
      <c r="B66" s="33" t="s">
        <v>67</v>
      </c>
      <c r="C66" s="33" t="s">
        <v>28</v>
      </c>
      <c r="D66" s="33" t="s">
        <v>583</v>
      </c>
      <c r="E66" s="33" t="s">
        <v>562</v>
      </c>
      <c r="F66" s="3">
        <v>44056.07</v>
      </c>
      <c r="G66" s="3">
        <v>44056.07</v>
      </c>
      <c r="H66" s="33" t="s">
        <v>39</v>
      </c>
      <c r="I66" s="33" t="s">
        <v>39</v>
      </c>
      <c r="J66" s="33" t="s">
        <v>39</v>
      </c>
      <c r="K66" s="92" t="s">
        <v>138</v>
      </c>
    </row>
    <row r="67" spans="1:11" ht="13.5" thickBot="1">
      <c r="A67" s="34" t="s">
        <v>27</v>
      </c>
      <c r="B67" s="35" t="s">
        <v>67</v>
      </c>
      <c r="C67" s="35" t="s">
        <v>28</v>
      </c>
      <c r="D67" s="35" t="s">
        <v>56</v>
      </c>
      <c r="E67" s="35" t="s">
        <v>562</v>
      </c>
      <c r="F67" s="17">
        <v>21148.44</v>
      </c>
      <c r="G67" s="17">
        <v>21148.44</v>
      </c>
      <c r="H67" s="35" t="s">
        <v>39</v>
      </c>
      <c r="I67" s="35" t="s">
        <v>39</v>
      </c>
      <c r="J67" s="35" t="s">
        <v>39</v>
      </c>
      <c r="K67" s="90" t="s">
        <v>66</v>
      </c>
    </row>
    <row r="68" spans="1:11" s="5" customFormat="1" ht="13.5" thickBot="1">
      <c r="A68" s="53"/>
      <c r="B68" s="4"/>
      <c r="C68" s="4"/>
      <c r="D68" s="4"/>
      <c r="E68" s="4"/>
      <c r="F68" s="54">
        <f>SUM(F65:F67)</f>
        <v>106947.07</v>
      </c>
      <c r="G68" s="54">
        <f>SUM(G65:G67)</f>
        <v>106947.07</v>
      </c>
      <c r="H68" s="4"/>
      <c r="I68" s="4"/>
      <c r="J68" s="4"/>
      <c r="K68" s="14"/>
    </row>
    <row r="69" spans="1:11" ht="13.5" thickBot="1">
      <c r="A69" s="38" t="s">
        <v>31</v>
      </c>
      <c r="B69" s="39" t="s">
        <v>60</v>
      </c>
      <c r="C69" s="39" t="s">
        <v>32</v>
      </c>
      <c r="D69" s="39" t="s">
        <v>584</v>
      </c>
      <c r="E69" s="39" t="s">
        <v>554</v>
      </c>
      <c r="F69" s="21">
        <v>149478.03</v>
      </c>
      <c r="G69" s="21">
        <v>149478.03</v>
      </c>
      <c r="H69" s="39" t="s">
        <v>39</v>
      </c>
      <c r="I69" s="39" t="s">
        <v>39</v>
      </c>
      <c r="J69" s="39" t="s">
        <v>39</v>
      </c>
      <c r="K69" s="94" t="s">
        <v>138</v>
      </c>
    </row>
    <row r="70" spans="1:11" s="5" customFormat="1" ht="13.5" thickBot="1">
      <c r="A70" s="28"/>
      <c r="B70" s="29"/>
      <c r="C70" s="29"/>
      <c r="D70" s="29"/>
      <c r="E70" s="29"/>
      <c r="F70" s="23">
        <f>SUM(F69)</f>
        <v>149478.03</v>
      </c>
      <c r="G70" s="23">
        <f>SUM(G69)</f>
        <v>149478.03</v>
      </c>
      <c r="H70" s="29"/>
      <c r="I70" s="29"/>
      <c r="J70" s="29"/>
      <c r="K70" s="91"/>
    </row>
    <row r="71" spans="1:11" ht="13.5" thickBot="1">
      <c r="A71" s="38" t="s">
        <v>33</v>
      </c>
      <c r="B71" s="39" t="s">
        <v>61</v>
      </c>
      <c r="C71" s="39" t="s">
        <v>34</v>
      </c>
      <c r="D71" s="39" t="s">
        <v>585</v>
      </c>
      <c r="E71" s="39" t="s">
        <v>554</v>
      </c>
      <c r="F71" s="21">
        <v>41434.57</v>
      </c>
      <c r="G71" s="21">
        <v>41434.57</v>
      </c>
      <c r="H71" s="39" t="s">
        <v>39</v>
      </c>
      <c r="I71" s="39" t="s">
        <v>39</v>
      </c>
      <c r="J71" s="39" t="s">
        <v>39</v>
      </c>
      <c r="K71" s="94" t="s">
        <v>138</v>
      </c>
    </row>
    <row r="72" spans="1:11" s="5" customFormat="1" ht="13.5" thickBot="1">
      <c r="A72" s="28"/>
      <c r="B72" s="29"/>
      <c r="C72" s="29"/>
      <c r="D72" s="29"/>
      <c r="E72" s="29"/>
      <c r="F72" s="23">
        <f>SUM(F71)</f>
        <v>41434.57</v>
      </c>
      <c r="G72" s="23">
        <f>SUM(G71)</f>
        <v>41434.57</v>
      </c>
      <c r="H72" s="29"/>
      <c r="I72" s="29"/>
      <c r="J72" s="29"/>
      <c r="K72" s="91"/>
    </row>
    <row r="73" spans="1:11" ht="13.5" thickBot="1">
      <c r="A73" s="38" t="s">
        <v>36</v>
      </c>
      <c r="B73" s="39" t="s">
        <v>62</v>
      </c>
      <c r="C73" s="39" t="s">
        <v>37</v>
      </c>
      <c r="D73" s="39" t="s">
        <v>586</v>
      </c>
      <c r="E73" s="39" t="s">
        <v>554</v>
      </c>
      <c r="F73" s="21">
        <v>165693.7</v>
      </c>
      <c r="G73" s="21">
        <v>165693.7</v>
      </c>
      <c r="H73" s="39" t="s">
        <v>39</v>
      </c>
      <c r="I73" s="39" t="s">
        <v>39</v>
      </c>
      <c r="J73" s="39" t="s">
        <v>39</v>
      </c>
      <c r="K73" s="94" t="s">
        <v>66</v>
      </c>
    </row>
    <row r="74" spans="1:11" s="5" customFormat="1" ht="13.5" thickBot="1">
      <c r="A74" s="28"/>
      <c r="B74" s="29"/>
      <c r="C74" s="29"/>
      <c r="D74" s="29"/>
      <c r="E74" s="29"/>
      <c r="F74" s="23">
        <f>SUM(F73)</f>
        <v>165693.7</v>
      </c>
      <c r="G74" s="23">
        <f>SUM(G73)</f>
        <v>165693.7</v>
      </c>
      <c r="H74" s="29"/>
      <c r="I74" s="29"/>
      <c r="J74" s="29"/>
      <c r="K74" s="91"/>
    </row>
    <row r="75" spans="1:11" ht="13.5" thickBot="1">
      <c r="A75" s="38" t="s">
        <v>64</v>
      </c>
      <c r="B75" s="39" t="s">
        <v>63</v>
      </c>
      <c r="C75" s="39" t="s">
        <v>44</v>
      </c>
      <c r="D75" s="39" t="s">
        <v>299</v>
      </c>
      <c r="E75" s="39" t="s">
        <v>554</v>
      </c>
      <c r="F75" s="21">
        <v>10530.74</v>
      </c>
      <c r="G75" s="21">
        <v>10530.74</v>
      </c>
      <c r="H75" s="39" t="s">
        <v>39</v>
      </c>
      <c r="I75" s="39" t="s">
        <v>39</v>
      </c>
      <c r="J75" s="39" t="s">
        <v>39</v>
      </c>
      <c r="K75" s="94" t="s">
        <v>66</v>
      </c>
    </row>
    <row r="76" spans="1:11" s="5" customFormat="1" ht="13.5" thickBot="1">
      <c r="A76" s="269"/>
      <c r="B76" s="86"/>
      <c r="C76" s="86"/>
      <c r="D76" s="86"/>
      <c r="E76" s="86"/>
      <c r="F76" s="270">
        <f>SUM(F75)</f>
        <v>10530.74</v>
      </c>
      <c r="G76" s="270">
        <f>SUM(G75)</f>
        <v>10530.74</v>
      </c>
      <c r="H76" s="86"/>
      <c r="I76" s="86"/>
      <c r="J76" s="86"/>
      <c r="K76" s="229"/>
    </row>
    <row r="77" spans="1:11" s="5" customFormat="1" ht="13.5" thickBot="1">
      <c r="A77" s="123"/>
      <c r="B77" s="9"/>
      <c r="C77" s="9"/>
      <c r="D77" s="9"/>
      <c r="E77" s="9"/>
      <c r="F77" s="124">
        <f>F25+F30+F34+F39+F43+F47+F51+F54+F56+F61+F64+F68+F70+F72+F74+F76</f>
        <v>17568316.900000002</v>
      </c>
      <c r="G77" s="124">
        <f>G25+G30+G34+G39+G43+G47+G51+G54+G56+G61+G64+G68+G70+G72+G74+G76</f>
        <v>17520843.290000003</v>
      </c>
      <c r="H77" s="9"/>
      <c r="I77" s="9"/>
      <c r="J77" s="124">
        <f>J25+J30+J34+J39+J43+J47+J51+J54+J56+J61+J64+J68+J70+J72+J74+J76</f>
        <v>47473.61</v>
      </c>
      <c r="K77" s="24"/>
    </row>
    <row r="81" spans="1:10" ht="12.75" customHeight="1">
      <c r="A81" s="271" t="s">
        <v>552</v>
      </c>
      <c r="B81" s="271"/>
      <c r="C81" s="271"/>
      <c r="D81" s="271"/>
      <c r="E81" s="271"/>
      <c r="F81" s="271"/>
      <c r="G81" s="271"/>
      <c r="H81" s="271"/>
      <c r="I81" s="88"/>
      <c r="J81" s="88"/>
    </row>
    <row r="84" ht="13.5" thickBot="1"/>
    <row r="85" spans="1:8" s="76" customFormat="1" ht="23.25" thickBot="1">
      <c r="A85" s="55" t="s">
        <v>5</v>
      </c>
      <c r="B85" s="56" t="s">
        <v>4</v>
      </c>
      <c r="C85" s="56" t="s">
        <v>3</v>
      </c>
      <c r="D85" s="56" t="s">
        <v>45</v>
      </c>
      <c r="E85" s="56" t="s">
        <v>46</v>
      </c>
      <c r="F85" s="56" t="s">
        <v>47</v>
      </c>
      <c r="G85" s="56" t="s">
        <v>48</v>
      </c>
      <c r="H85" s="75" t="s">
        <v>65</v>
      </c>
    </row>
    <row r="86" spans="1:8" ht="12.75">
      <c r="A86" s="36" t="s">
        <v>29</v>
      </c>
      <c r="B86" s="37" t="s">
        <v>68</v>
      </c>
      <c r="C86" s="37" t="s">
        <v>30</v>
      </c>
      <c r="D86" s="37" t="s">
        <v>530</v>
      </c>
      <c r="E86" s="37" t="s">
        <v>554</v>
      </c>
      <c r="F86" s="12">
        <v>947606.42</v>
      </c>
      <c r="G86" s="12">
        <v>947606.42</v>
      </c>
      <c r="H86" s="13" t="s">
        <v>38</v>
      </c>
    </row>
    <row r="87" spans="1:8" ht="12.75">
      <c r="A87" s="32" t="s">
        <v>29</v>
      </c>
      <c r="B87" s="33" t="s">
        <v>68</v>
      </c>
      <c r="C87" s="33" t="s">
        <v>30</v>
      </c>
      <c r="D87" s="33" t="s">
        <v>529</v>
      </c>
      <c r="E87" s="33" t="s">
        <v>554</v>
      </c>
      <c r="F87" s="3">
        <v>28435.89</v>
      </c>
      <c r="G87" s="3">
        <v>28435.89</v>
      </c>
      <c r="H87" s="48" t="s">
        <v>138</v>
      </c>
    </row>
    <row r="88" spans="1:8" ht="13.5" thickBot="1">
      <c r="A88" s="49" t="s">
        <v>29</v>
      </c>
      <c r="B88" s="50" t="s">
        <v>68</v>
      </c>
      <c r="C88" s="50" t="s">
        <v>30</v>
      </c>
      <c r="D88" s="50" t="s">
        <v>531</v>
      </c>
      <c r="E88" s="50" t="s">
        <v>554</v>
      </c>
      <c r="F88" s="51">
        <v>53501.9</v>
      </c>
      <c r="G88" s="51">
        <v>53501.9</v>
      </c>
      <c r="H88" s="52" t="s">
        <v>66</v>
      </c>
    </row>
    <row r="89" spans="1:8" s="5" customFormat="1" ht="13.5" thickBot="1">
      <c r="A89" s="123"/>
      <c r="B89" s="9"/>
      <c r="C89" s="9"/>
      <c r="D89" s="9"/>
      <c r="E89" s="9"/>
      <c r="F89" s="124">
        <f>SUM(F86:F88)</f>
        <v>1029544.2100000001</v>
      </c>
      <c r="G89" s="124">
        <f>SUM(G86:G88)</f>
        <v>1029544.2100000001</v>
      </c>
      <c r="H89" s="24"/>
    </row>
    <row r="92" spans="1:10" ht="12.75" customHeight="1">
      <c r="A92" s="271" t="s">
        <v>587</v>
      </c>
      <c r="B92" s="271"/>
      <c r="C92" s="271"/>
      <c r="D92" s="271"/>
      <c r="E92" s="271"/>
      <c r="F92" s="271"/>
      <c r="G92" s="271"/>
      <c r="H92" s="271"/>
      <c r="I92" s="88"/>
      <c r="J92" s="88"/>
    </row>
    <row r="95" ht="13.5" thickBot="1"/>
    <row r="96" spans="1:9" s="76" customFormat="1" ht="23.25" thickBot="1">
      <c r="A96" s="55" t="s">
        <v>5</v>
      </c>
      <c r="B96" s="56" t="s">
        <v>4</v>
      </c>
      <c r="C96" s="56" t="s">
        <v>3</v>
      </c>
      <c r="D96" s="56" t="s">
        <v>45</v>
      </c>
      <c r="E96" s="56" t="s">
        <v>46</v>
      </c>
      <c r="F96" s="56" t="s">
        <v>47</v>
      </c>
      <c r="G96" s="56" t="s">
        <v>48</v>
      </c>
      <c r="H96" s="56" t="s">
        <v>129</v>
      </c>
      <c r="I96" s="56" t="s">
        <v>65</v>
      </c>
    </row>
    <row r="97" spans="1:9" ht="13.5" thickBot="1">
      <c r="A97" s="38" t="s">
        <v>8</v>
      </c>
      <c r="B97" s="39" t="s">
        <v>7</v>
      </c>
      <c r="C97" s="39" t="s">
        <v>6</v>
      </c>
      <c r="D97" s="39" t="s">
        <v>588</v>
      </c>
      <c r="E97" s="39" t="s">
        <v>589</v>
      </c>
      <c r="F97" s="21">
        <v>4624338.44</v>
      </c>
      <c r="G97" s="21">
        <v>4430649.99</v>
      </c>
      <c r="H97" s="68">
        <f>F97-G97</f>
        <v>193688.4500000002</v>
      </c>
      <c r="I97" s="166" t="s">
        <v>38</v>
      </c>
    </row>
    <row r="98" spans="1:9" s="5" customFormat="1" ht="13.5" thickBot="1">
      <c r="A98" s="28"/>
      <c r="B98" s="29"/>
      <c r="C98" s="29"/>
      <c r="D98" s="29"/>
      <c r="E98" s="29"/>
      <c r="F98" s="23">
        <f>SUM(F97)</f>
        <v>4624338.44</v>
      </c>
      <c r="G98" s="23">
        <f>SUM(G97)</f>
        <v>4430649.99</v>
      </c>
      <c r="H98" s="54">
        <f>SUM(H97)</f>
        <v>193688.4500000002</v>
      </c>
      <c r="I98" s="4"/>
    </row>
    <row r="99" spans="1:9" ht="13.5" thickBot="1">
      <c r="A99" s="38" t="s">
        <v>9</v>
      </c>
      <c r="B99" s="39" t="s">
        <v>49</v>
      </c>
      <c r="C99" s="39" t="s">
        <v>10</v>
      </c>
      <c r="D99" s="39" t="s">
        <v>590</v>
      </c>
      <c r="E99" s="39" t="s">
        <v>591</v>
      </c>
      <c r="F99" s="21">
        <v>2713640.8</v>
      </c>
      <c r="G99" s="21">
        <v>2599981.09</v>
      </c>
      <c r="H99" s="68">
        <f>F99-G99</f>
        <v>113659.70999999996</v>
      </c>
      <c r="I99" s="166" t="s">
        <v>38</v>
      </c>
    </row>
    <row r="100" spans="1:9" s="5" customFormat="1" ht="13.5" thickBot="1">
      <c r="A100" s="28"/>
      <c r="B100" s="29"/>
      <c r="C100" s="29"/>
      <c r="D100" s="29"/>
      <c r="E100" s="29"/>
      <c r="F100" s="23">
        <f>SUM(F99)</f>
        <v>2713640.8</v>
      </c>
      <c r="G100" s="23">
        <f>SUM(G99)</f>
        <v>2599981.09</v>
      </c>
      <c r="H100" s="54">
        <f>SUM(H99)</f>
        <v>113659.70999999996</v>
      </c>
      <c r="I100" s="4"/>
    </row>
    <row r="101" spans="1:9" ht="13.5" thickBot="1">
      <c r="A101" s="38" t="s">
        <v>11</v>
      </c>
      <c r="B101" s="39" t="s">
        <v>50</v>
      </c>
      <c r="C101" s="39" t="s">
        <v>12</v>
      </c>
      <c r="D101" s="39" t="s">
        <v>592</v>
      </c>
      <c r="E101" s="39" t="s">
        <v>593</v>
      </c>
      <c r="F101" s="21">
        <v>444330.18</v>
      </c>
      <c r="G101" s="21">
        <v>425719.59</v>
      </c>
      <c r="H101" s="68">
        <f>F101-G101</f>
        <v>18610.589999999967</v>
      </c>
      <c r="I101" s="166" t="s">
        <v>38</v>
      </c>
    </row>
    <row r="102" spans="1:9" s="5" customFormat="1" ht="13.5" thickBot="1">
      <c r="A102" s="28"/>
      <c r="B102" s="29"/>
      <c r="C102" s="29"/>
      <c r="D102" s="29"/>
      <c r="E102" s="29"/>
      <c r="F102" s="23">
        <f>SUM(F101)</f>
        <v>444330.18</v>
      </c>
      <c r="G102" s="23">
        <f>SUM(G101)</f>
        <v>425719.59</v>
      </c>
      <c r="H102" s="54">
        <f>SUM(H101)</f>
        <v>18610.589999999967</v>
      </c>
      <c r="I102" s="4"/>
    </row>
    <row r="103" spans="1:9" ht="13.5" thickBot="1">
      <c r="A103" s="38" t="s">
        <v>29</v>
      </c>
      <c r="B103" s="39" t="s">
        <v>68</v>
      </c>
      <c r="C103" s="39" t="s">
        <v>30</v>
      </c>
      <c r="D103" s="39" t="s">
        <v>583</v>
      </c>
      <c r="E103" s="39" t="s">
        <v>591</v>
      </c>
      <c r="F103" s="21">
        <v>978536.88</v>
      </c>
      <c r="G103" s="21">
        <v>937551.27</v>
      </c>
      <c r="H103" s="68">
        <f>F103-G103</f>
        <v>40985.609999999986</v>
      </c>
      <c r="I103" s="166" t="s">
        <v>38</v>
      </c>
    </row>
    <row r="104" spans="1:9" s="5" customFormat="1" ht="13.5" thickBot="1">
      <c r="A104" s="53"/>
      <c r="B104" s="4"/>
      <c r="C104" s="4"/>
      <c r="D104" s="4"/>
      <c r="E104" s="4"/>
      <c r="F104" s="54">
        <f>SUM(F103)</f>
        <v>978536.88</v>
      </c>
      <c r="G104" s="54">
        <f>SUM(G103)</f>
        <v>937551.27</v>
      </c>
      <c r="H104" s="54">
        <f>SUM(H103)</f>
        <v>40985.609999999986</v>
      </c>
      <c r="I104" s="4"/>
    </row>
    <row r="105" spans="1:9" s="5" customFormat="1" ht="13.5" thickBot="1">
      <c r="A105" s="53"/>
      <c r="B105" s="4"/>
      <c r="C105" s="4"/>
      <c r="D105" s="4"/>
      <c r="E105" s="4"/>
      <c r="F105" s="54">
        <f>F98+F100+F102+F104</f>
        <v>8760846.3</v>
      </c>
      <c r="G105" s="54">
        <f>G98+G100+G102+G104</f>
        <v>8393901.94</v>
      </c>
      <c r="H105" s="54">
        <f>H98+H100+H102+H104</f>
        <v>366944.3600000001</v>
      </c>
      <c r="I105" s="4"/>
    </row>
    <row r="108" spans="1:10" ht="12.75" customHeight="1">
      <c r="A108" s="271" t="s">
        <v>587</v>
      </c>
      <c r="B108" s="271"/>
      <c r="C108" s="271"/>
      <c r="D108" s="271"/>
      <c r="E108" s="271"/>
      <c r="F108" s="271"/>
      <c r="G108" s="271"/>
      <c r="H108" s="271"/>
      <c r="I108" s="88"/>
      <c r="J108" s="88"/>
    </row>
    <row r="111" ht="13.5" thickBot="1"/>
    <row r="112" spans="1:10" s="76" customFormat="1" ht="23.25" thickBot="1">
      <c r="A112" s="55" t="s">
        <v>5</v>
      </c>
      <c r="B112" s="56" t="s">
        <v>4</v>
      </c>
      <c r="C112" s="56" t="s">
        <v>3</v>
      </c>
      <c r="D112" s="56" t="s">
        <v>45</v>
      </c>
      <c r="E112" s="56" t="s">
        <v>46</v>
      </c>
      <c r="F112" s="56" t="s">
        <v>47</v>
      </c>
      <c r="G112" s="56" t="s">
        <v>48</v>
      </c>
      <c r="H112" s="56" t="s">
        <v>594</v>
      </c>
      <c r="I112" s="56" t="s">
        <v>595</v>
      </c>
      <c r="J112" s="75" t="s">
        <v>65</v>
      </c>
    </row>
    <row r="113" spans="1:12" ht="13.5" thickBot="1">
      <c r="A113" s="38" t="s">
        <v>8</v>
      </c>
      <c r="B113" s="39" t="s">
        <v>7</v>
      </c>
      <c r="C113" s="39" t="s">
        <v>6</v>
      </c>
      <c r="D113" s="39" t="s">
        <v>588</v>
      </c>
      <c r="E113" s="39" t="s">
        <v>589</v>
      </c>
      <c r="F113" s="21">
        <v>4624338.44</v>
      </c>
      <c r="G113" s="21">
        <v>59339.96</v>
      </c>
      <c r="H113" s="21">
        <v>4430649.99</v>
      </c>
      <c r="I113" s="68">
        <f>F113-G113-H113</f>
        <v>134348.49000000022</v>
      </c>
      <c r="J113" s="57" t="s">
        <v>38</v>
      </c>
      <c r="L113" s="15"/>
    </row>
    <row r="114" spans="1:12" ht="13.5" thickBot="1">
      <c r="A114" s="38"/>
      <c r="B114" s="39"/>
      <c r="C114" s="39"/>
      <c r="D114" s="39"/>
      <c r="E114" s="39"/>
      <c r="F114" s="23">
        <f>SUM(F113)</f>
        <v>4624338.44</v>
      </c>
      <c r="G114" s="23">
        <f>SUM(G113)</f>
        <v>59339.96</v>
      </c>
      <c r="H114" s="23">
        <f>SUM(H113)</f>
        <v>4430649.99</v>
      </c>
      <c r="I114" s="23">
        <f>SUM(I113)</f>
        <v>134348.49000000022</v>
      </c>
      <c r="J114" s="22"/>
      <c r="L114" s="15"/>
    </row>
    <row r="115" spans="1:12" ht="13.5" thickBot="1">
      <c r="A115" s="38" t="s">
        <v>9</v>
      </c>
      <c r="B115" s="39" t="s">
        <v>49</v>
      </c>
      <c r="C115" s="39" t="s">
        <v>10</v>
      </c>
      <c r="D115" s="39" t="s">
        <v>590</v>
      </c>
      <c r="E115" s="39" t="s">
        <v>591</v>
      </c>
      <c r="F115" s="21">
        <v>2713640.8</v>
      </c>
      <c r="G115" s="21">
        <v>34821.69</v>
      </c>
      <c r="H115" s="21">
        <v>2599981.09</v>
      </c>
      <c r="I115" s="68">
        <f>F115-G115-H115</f>
        <v>78838.02000000002</v>
      </c>
      <c r="J115" s="57" t="s">
        <v>38</v>
      </c>
      <c r="L115" s="15"/>
    </row>
    <row r="116" spans="1:12" ht="13.5" thickBot="1">
      <c r="A116" s="38"/>
      <c r="B116" s="39"/>
      <c r="C116" s="39"/>
      <c r="D116" s="39"/>
      <c r="E116" s="39"/>
      <c r="F116" s="23">
        <f>SUM(F115)</f>
        <v>2713640.8</v>
      </c>
      <c r="G116" s="23">
        <f>SUM(G115)</f>
        <v>34821.69</v>
      </c>
      <c r="H116" s="23">
        <f>SUM(H115)</f>
        <v>2599981.09</v>
      </c>
      <c r="I116" s="23">
        <f>SUM(I115)</f>
        <v>78838.02000000002</v>
      </c>
      <c r="J116" s="22"/>
      <c r="L116" s="15"/>
    </row>
    <row r="117" spans="1:12" ht="13.5" thickBot="1">
      <c r="A117" s="38" t="s">
        <v>11</v>
      </c>
      <c r="B117" s="39" t="s">
        <v>50</v>
      </c>
      <c r="C117" s="39" t="s">
        <v>12</v>
      </c>
      <c r="D117" s="39" t="s">
        <v>592</v>
      </c>
      <c r="E117" s="39" t="s">
        <v>593</v>
      </c>
      <c r="F117" s="21">
        <v>444330.18</v>
      </c>
      <c r="G117" s="21">
        <v>5701.68</v>
      </c>
      <c r="H117" s="21">
        <v>425719.59</v>
      </c>
      <c r="I117" s="68">
        <f>F117-G117-H117</f>
        <v>12908.909999999974</v>
      </c>
      <c r="J117" s="57" t="s">
        <v>38</v>
      </c>
      <c r="L117" s="15"/>
    </row>
    <row r="118" spans="1:12" ht="13.5" thickBot="1">
      <c r="A118" s="38"/>
      <c r="B118" s="39"/>
      <c r="C118" s="39"/>
      <c r="D118" s="39"/>
      <c r="E118" s="39"/>
      <c r="F118" s="23">
        <f>SUM(F117)</f>
        <v>444330.18</v>
      </c>
      <c r="G118" s="23">
        <f>SUM(G117)</f>
        <v>5701.68</v>
      </c>
      <c r="H118" s="23">
        <f>SUM(H117)</f>
        <v>425719.59</v>
      </c>
      <c r="I118" s="23">
        <f>SUM(I117)</f>
        <v>12908.909999999974</v>
      </c>
      <c r="J118" s="22"/>
      <c r="L118" s="15"/>
    </row>
    <row r="119" spans="1:12" ht="13.5" thickBot="1">
      <c r="A119" s="38" t="s">
        <v>29</v>
      </c>
      <c r="B119" s="39" t="s">
        <v>68</v>
      </c>
      <c r="C119" s="39" t="s">
        <v>30</v>
      </c>
      <c r="D119" s="39" t="s">
        <v>583</v>
      </c>
      <c r="E119" s="39" t="s">
        <v>591</v>
      </c>
      <c r="F119" s="21">
        <v>978536.88</v>
      </c>
      <c r="G119" s="21">
        <v>12556.67</v>
      </c>
      <c r="H119" s="21">
        <v>937551.27</v>
      </c>
      <c r="I119" s="68">
        <f>F119-G119-H119</f>
        <v>28428.939999999944</v>
      </c>
      <c r="J119" s="57" t="s">
        <v>38</v>
      </c>
      <c r="L119" s="15"/>
    </row>
    <row r="120" spans="1:12" ht="13.5" thickBot="1">
      <c r="A120" s="144"/>
      <c r="B120" s="20"/>
      <c r="C120" s="20"/>
      <c r="D120" s="20"/>
      <c r="E120" s="20"/>
      <c r="F120" s="54">
        <f>SUM(F119)</f>
        <v>978536.88</v>
      </c>
      <c r="G120" s="54">
        <f>SUM(G119)</f>
        <v>12556.67</v>
      </c>
      <c r="H120" s="54">
        <f>SUM(H119)</f>
        <v>937551.27</v>
      </c>
      <c r="I120" s="54">
        <f>SUM(I119)</f>
        <v>28428.939999999944</v>
      </c>
      <c r="J120" s="22"/>
      <c r="L120" s="15"/>
    </row>
    <row r="121" spans="1:10" ht="13.5" thickBot="1">
      <c r="A121" s="144"/>
      <c r="B121" s="20"/>
      <c r="C121" s="20"/>
      <c r="D121" s="20"/>
      <c r="E121" s="20"/>
      <c r="F121" s="54">
        <f>F114+F116+F118+F120</f>
        <v>8760846.3</v>
      </c>
      <c r="G121" s="54">
        <f>G114+G116+G118+G120</f>
        <v>112419.99999999999</v>
      </c>
      <c r="H121" s="54">
        <f>H114+H116+H118+H120</f>
        <v>8393901.94</v>
      </c>
      <c r="I121" s="54">
        <f>I114+I116+I118+I120</f>
        <v>254524.36000000016</v>
      </c>
      <c r="J121" s="22"/>
    </row>
  </sheetData>
  <sheetProtection/>
  <mergeCells count="6">
    <mergeCell ref="D1:G1"/>
    <mergeCell ref="A2:J2"/>
    <mergeCell ref="A17:J17"/>
    <mergeCell ref="A81:H81"/>
    <mergeCell ref="A92:H92"/>
    <mergeCell ref="A108:H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2018-01-11T09:02:10Z</cp:lastPrinted>
  <dcterms:created xsi:type="dcterms:W3CDTF">2015-11-11T09:35:33Z</dcterms:created>
  <dcterms:modified xsi:type="dcterms:W3CDTF">2019-02-07T08:23:45Z</dcterms:modified>
  <cp:category/>
  <cp:version/>
  <cp:contentType/>
  <cp:contentStatus/>
</cp:coreProperties>
</file>